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ddeleni rozpoctu\web stránky\Čerpání rozpočtu\"/>
    </mc:Choice>
  </mc:AlternateContent>
  <xr:revisionPtr revIDLastSave="0" documentId="13_ncr:1_{03823954-5F82-48DC-895F-BCE1F95FDCC9}" xr6:coauthVersionLast="47" xr6:coauthVersionMax="47" xr10:uidLastSave="{00000000-0000-0000-0000-000000000000}"/>
  <bookViews>
    <workbookView xWindow="540" yWindow="540" windowWidth="27495" windowHeight="12090" xr2:uid="{DEF48B44-ABB2-4E84-A6C7-787DC102F64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" l="1"/>
  <c r="Y46" i="1" l="1"/>
  <c r="Y9" i="1"/>
  <c r="Y11" i="1" s="1"/>
  <c r="X38" i="1"/>
  <c r="X45" i="1"/>
  <c r="X44" i="1"/>
  <c r="Y41" i="1" l="1"/>
  <c r="Y48" i="1" s="1"/>
  <c r="W46" i="1"/>
  <c r="W45" i="1"/>
  <c r="W44" i="1"/>
  <c r="W39" i="1"/>
  <c r="W38" i="1"/>
  <c r="W9" i="1"/>
  <c r="W11" i="1" s="1"/>
  <c r="W41" i="1" s="1"/>
  <c r="W48" i="1" s="1"/>
  <c r="X39" i="1"/>
  <c r="X46" i="1" l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U45" i="1"/>
  <c r="T45" i="1"/>
  <c r="T46" i="1" s="1"/>
  <c r="U43" i="1"/>
  <c r="U46" i="1" s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U38" i="1"/>
  <c r="U39" i="1" s="1"/>
  <c r="T10" i="1"/>
  <c r="G10" i="1"/>
  <c r="F10" i="1"/>
  <c r="E10" i="1"/>
  <c r="D10" i="1"/>
  <c r="B10" i="1"/>
  <c r="X9" i="1"/>
  <c r="X11" i="1" s="1"/>
  <c r="U9" i="1"/>
  <c r="U11" i="1" s="1"/>
  <c r="U41" i="1" s="1"/>
  <c r="T9" i="1"/>
  <c r="T11" i="1" s="1"/>
  <c r="S9" i="1"/>
  <c r="S11" i="1" s="1"/>
  <c r="R9" i="1"/>
  <c r="R11" i="1" s="1"/>
  <c r="R41" i="1" s="1"/>
  <c r="R48" i="1" s="1"/>
  <c r="Q9" i="1"/>
  <c r="Q11" i="1" s="1"/>
  <c r="Q41" i="1" s="1"/>
  <c r="Q48" i="1" s="1"/>
  <c r="P9" i="1"/>
  <c r="P11" i="1" s="1"/>
  <c r="P41" i="1" s="1"/>
  <c r="P48" i="1" s="1"/>
  <c r="O9" i="1"/>
  <c r="O11" i="1" s="1"/>
  <c r="O41" i="1" s="1"/>
  <c r="O48" i="1" s="1"/>
  <c r="N9" i="1"/>
  <c r="N11" i="1" s="1"/>
  <c r="M9" i="1"/>
  <c r="M11" i="1" s="1"/>
  <c r="L9" i="1"/>
  <c r="L11" i="1" s="1"/>
  <c r="K9" i="1"/>
  <c r="K11" i="1" s="1"/>
  <c r="J9" i="1"/>
  <c r="J11" i="1" s="1"/>
  <c r="J41" i="1" s="1"/>
  <c r="J48" i="1" s="1"/>
  <c r="I9" i="1"/>
  <c r="I11" i="1" s="1"/>
  <c r="I41" i="1" s="1"/>
  <c r="I48" i="1" s="1"/>
  <c r="H9" i="1"/>
  <c r="H11" i="1" s="1"/>
  <c r="H41" i="1" s="1"/>
  <c r="H48" i="1" s="1"/>
  <c r="G9" i="1"/>
  <c r="G11" i="1" s="1"/>
  <c r="G41" i="1" s="1"/>
  <c r="G48" i="1" s="1"/>
  <c r="F9" i="1"/>
  <c r="E9" i="1"/>
  <c r="D9" i="1"/>
  <c r="C9" i="1"/>
  <c r="C11" i="1" s="1"/>
  <c r="B9" i="1"/>
  <c r="C41" i="1" l="1"/>
  <c r="C48" i="1" s="1"/>
  <c r="D11" i="1"/>
  <c r="D41" i="1" s="1"/>
  <c r="D48" i="1" s="1"/>
  <c r="L41" i="1"/>
  <c r="L48" i="1" s="1"/>
  <c r="T41" i="1"/>
  <c r="T48" i="1" s="1"/>
  <c r="B11" i="1"/>
  <c r="B41" i="1" s="1"/>
  <c r="B48" i="1" s="1"/>
  <c r="S41" i="1"/>
  <c r="S48" i="1" s="1"/>
  <c r="E11" i="1"/>
  <c r="E41" i="1" s="1"/>
  <c r="E48" i="1" s="1"/>
  <c r="M41" i="1"/>
  <c r="M48" i="1" s="1"/>
  <c r="U48" i="1"/>
  <c r="K41" i="1"/>
  <c r="K48" i="1" s="1"/>
  <c r="F11" i="1"/>
  <c r="F41" i="1" s="1"/>
  <c r="F48" i="1" s="1"/>
  <c r="N41" i="1"/>
  <c r="N48" i="1" s="1"/>
  <c r="X41" i="1"/>
  <c r="X48" i="1" s="1"/>
</calcChain>
</file>

<file path=xl/sharedStrings.xml><?xml version="1.0" encoding="utf-8"?>
<sst xmlns="http://schemas.openxmlformats.org/spreadsheetml/2006/main" count="68" uniqueCount="68">
  <si>
    <t>v tis. Kč</t>
  </si>
  <si>
    <t>Ukazatel</t>
  </si>
  <si>
    <t>r. 2001</t>
  </si>
  <si>
    <t>r. 2002</t>
  </si>
  <si>
    <t>r. 2003</t>
  </si>
  <si>
    <t>r. 2004</t>
  </si>
  <si>
    <t>r. 2005</t>
  </si>
  <si>
    <t>r. 2006</t>
  </si>
  <si>
    <t>r. 2007</t>
  </si>
  <si>
    <t>r. 2008</t>
  </si>
  <si>
    <t>r. 2009</t>
  </si>
  <si>
    <t>r. 2010</t>
  </si>
  <si>
    <t>r. 2011</t>
  </si>
  <si>
    <t>r. 2012</t>
  </si>
  <si>
    <t>r. 2013</t>
  </si>
  <si>
    <t>r. 2014</t>
  </si>
  <si>
    <t>r. 2015</t>
  </si>
  <si>
    <t>r. 2016</t>
  </si>
  <si>
    <t>r. 2017</t>
  </si>
  <si>
    <t>r. 2018</t>
  </si>
  <si>
    <t>r. 2019</t>
  </si>
  <si>
    <t>r. 2020</t>
  </si>
  <si>
    <t>r. 2021</t>
  </si>
  <si>
    <t>r. 2022</t>
  </si>
  <si>
    <t>Třída 1 - Daňové příjmy</t>
  </si>
  <si>
    <t>v tom: Podíly na daních</t>
  </si>
  <si>
    <t>Třída 2 - Nedaňové příjmy</t>
  </si>
  <si>
    <t>Třída 3 - Kapitálové příjmy</t>
  </si>
  <si>
    <t>Vlastní příjmy celkem</t>
  </si>
  <si>
    <t>Třída 4 - Přijaté transfery</t>
  </si>
  <si>
    <t>Příjmy celkem</t>
  </si>
  <si>
    <t xml:space="preserve">01 - Činnost Zastupitelstva </t>
  </si>
  <si>
    <t>02 - Činnost Krajského úřadu</t>
  </si>
  <si>
    <t>03 - Informatika</t>
  </si>
  <si>
    <t>04 - Doprava</t>
  </si>
  <si>
    <t>05 - Školství</t>
  </si>
  <si>
    <t>06 - Kultura a památková péče</t>
  </si>
  <si>
    <t>07 - Zdravotnictví</t>
  </si>
  <si>
    <t>08 - Regionální rozvoj</t>
  </si>
  <si>
    <t>09 - Mimořádné situace</t>
  </si>
  <si>
    <t>09 - Evropská integrace</t>
  </si>
  <si>
    <t>10 - Životní prostředí a zemědělství</t>
  </si>
  <si>
    <t>11 - Správa majetku</t>
  </si>
  <si>
    <t>12 - Finanční řízení</t>
  </si>
  <si>
    <t>12 - Investiční výdaje</t>
  </si>
  <si>
    <t xml:space="preserve">13 - Krajský investor </t>
  </si>
  <si>
    <t>14 - Řízení lidských zdrojů</t>
  </si>
  <si>
    <t>15 - Územní a stavební řízení</t>
  </si>
  <si>
    <t>16 - Správní agendy</t>
  </si>
  <si>
    <t>17 - Sociální věci</t>
  </si>
  <si>
    <t>18 - Legislativně právní</t>
  </si>
  <si>
    <t>19 - Přenesená působnost - obce</t>
  </si>
  <si>
    <t>24 - Podpora příspěvkových organizací</t>
  </si>
  <si>
    <t>25 - Bezpečnost a prevence</t>
  </si>
  <si>
    <t>26 - Veřejná mobilita</t>
  </si>
  <si>
    <t xml:space="preserve">Ostatní </t>
  </si>
  <si>
    <t>Výdaje celkem</t>
  </si>
  <si>
    <t>Saldo (příjmy - výdaje)</t>
  </si>
  <si>
    <t xml:space="preserve">Přijetí bankovních úvěrů  </t>
  </si>
  <si>
    <t>Splátka přijatého úvěru kraje (jistina)</t>
  </si>
  <si>
    <t>Ostatní financování</t>
  </si>
  <si>
    <t>Financování celkem</t>
  </si>
  <si>
    <t>Celková bilance hospodaření</t>
  </si>
  <si>
    <t>Zdroj:  Údaje odpovídají výkazům pro hodnocení plnění rozpočtu ÚSC, RR a DSO. Příjmy a výdaje jsou po konsolidaci.</t>
  </si>
  <si>
    <t>27- Digitalizace</t>
  </si>
  <si>
    <t>r. 2023</t>
  </si>
  <si>
    <t>r. 2024</t>
  </si>
  <si>
    <t>Časová řada - Čerpání rozpočtů Středočeského kraje v letech 2001 - 2024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</si>
</sst>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4" fillId="0" borderId="0" xfId="0" applyFont="1"/>
    <xf numFmtId="3" fontId="0" fillId="0" borderId="0" xfId="0" applyNumberForma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0" fontId="5" fillId="0" borderId="7" xfId="0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/>
    </xf>
    <xf numFmtId="3" fontId="4" fillId="0" borderId="8" xfId="0" applyNumberFormat="1" applyFont="1" applyBorder="1"/>
    <xf numFmtId="0" fontId="6" fillId="4" borderId="7" xfId="0" applyFont="1" applyFill="1" applyBorder="1" applyAlignment="1">
      <alignment vertical="center" wrapText="1"/>
    </xf>
    <xf numFmtId="3" fontId="6" fillId="4" borderId="8" xfId="0" applyNumberFormat="1" applyFont="1" applyFill="1" applyBorder="1" applyAlignment="1">
      <alignment vertical="center" wrapText="1"/>
    </xf>
    <xf numFmtId="3" fontId="7" fillId="4" borderId="8" xfId="0" applyNumberFormat="1" applyFont="1" applyFill="1" applyBorder="1" applyAlignment="1">
      <alignment vertical="center"/>
    </xf>
    <xf numFmtId="3" fontId="7" fillId="4" borderId="8" xfId="0" applyNumberFormat="1" applyFont="1" applyFill="1" applyBorder="1"/>
    <xf numFmtId="3" fontId="7" fillId="5" borderId="8" xfId="0" applyNumberFormat="1" applyFont="1" applyFill="1" applyBorder="1"/>
    <xf numFmtId="3" fontId="7" fillId="5" borderId="9" xfId="0" applyNumberFormat="1" applyFont="1" applyFill="1" applyBorder="1"/>
    <xf numFmtId="0" fontId="5" fillId="0" borderId="10" xfId="0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/>
    </xf>
    <xf numFmtId="3" fontId="4" fillId="0" borderId="11" xfId="0" applyNumberFormat="1" applyFont="1" applyBorder="1"/>
    <xf numFmtId="0" fontId="6" fillId="4" borderId="1" xfId="0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3" fontId="7" fillId="4" borderId="2" xfId="0" applyNumberFormat="1" applyFont="1" applyFill="1" applyBorder="1"/>
    <xf numFmtId="3" fontId="7" fillId="5" borderId="2" xfId="0" applyNumberFormat="1" applyFont="1" applyFill="1" applyBorder="1"/>
    <xf numFmtId="3" fontId="7" fillId="5" borderId="3" xfId="0" applyNumberFormat="1" applyFont="1" applyFill="1" applyBorder="1"/>
    <xf numFmtId="0" fontId="5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/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2" xfId="0" applyNumberFormat="1" applyFont="1" applyBorder="1"/>
    <xf numFmtId="164" fontId="4" fillId="0" borderId="11" xfId="1" applyNumberFormat="1" applyFont="1" applyBorder="1"/>
    <xf numFmtId="0" fontId="6" fillId="0" borderId="13" xfId="0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4" fillId="0" borderId="14" xfId="0" applyNumberFormat="1" applyFont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0" fontId="6" fillId="0" borderId="4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5" xfId="0" applyNumberFormat="1" applyFont="1" applyBorder="1"/>
    <xf numFmtId="3" fontId="7" fillId="0" borderId="6" xfId="0" applyNumberFormat="1" applyFont="1" applyBorder="1"/>
    <xf numFmtId="164" fontId="7" fillId="0" borderId="5" xfId="1" applyNumberFormat="1" applyFont="1" applyBorder="1"/>
    <xf numFmtId="3" fontId="4" fillId="0" borderId="7" xfId="0" applyNumberFormat="1" applyFont="1" applyBorder="1" applyAlignment="1">
      <alignment vertical="center"/>
    </xf>
    <xf numFmtId="0" fontId="4" fillId="0" borderId="7" xfId="0" applyFont="1" applyBorder="1"/>
    <xf numFmtId="3" fontId="4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8" xfId="0" applyNumberFormat="1" applyFont="1" applyBorder="1"/>
    <xf numFmtId="3" fontId="9" fillId="0" borderId="9" xfId="0" applyNumberFormat="1" applyFont="1" applyBorder="1"/>
    <xf numFmtId="164" fontId="9" fillId="0" borderId="8" xfId="1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164" fontId="9" fillId="0" borderId="11" xfId="1" applyNumberFormat="1" applyFont="1" applyBorder="1" applyAlignment="1">
      <alignment horizontal="right"/>
    </xf>
    <xf numFmtId="0" fontId="9" fillId="0" borderId="5" xfId="0" applyFont="1" applyBorder="1" applyAlignment="1">
      <alignment vertical="center"/>
    </xf>
    <xf numFmtId="3" fontId="9" fillId="0" borderId="5" xfId="0" applyNumberFormat="1" applyFont="1" applyBorder="1"/>
    <xf numFmtId="3" fontId="9" fillId="0" borderId="6" xfId="0" applyNumberFormat="1" applyFont="1" applyBorder="1"/>
    <xf numFmtId="164" fontId="9" fillId="0" borderId="5" xfId="1" applyNumberFormat="1" applyFont="1" applyBorder="1"/>
    <xf numFmtId="164" fontId="9" fillId="0" borderId="11" xfId="1" applyNumberFormat="1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4" fontId="9" fillId="0" borderId="0" xfId="0" applyNumberFormat="1" applyFont="1"/>
    <xf numFmtId="165" fontId="9" fillId="0" borderId="0" xfId="1" applyNumberFormat="1" applyFont="1" applyFill="1" applyBorder="1"/>
    <xf numFmtId="165" fontId="11" fillId="0" borderId="0" xfId="1" applyNumberFormat="1" applyFont="1" applyFill="1" applyBorder="1"/>
    <xf numFmtId="165" fontId="0" fillId="0" borderId="0" xfId="0" applyNumberFormat="1"/>
    <xf numFmtId="165" fontId="10" fillId="0" borderId="0" xfId="0" applyNumberFormat="1" applyFont="1"/>
    <xf numFmtId="165" fontId="4" fillId="0" borderId="0" xfId="1" applyNumberFormat="1" applyFont="1" applyFill="1" applyBorder="1"/>
    <xf numFmtId="3" fontId="7" fillId="3" borderId="17" xfId="0" applyNumberFormat="1" applyFont="1" applyFill="1" applyBorder="1" applyAlignment="1">
      <alignment horizontal="center" vertical="center"/>
    </xf>
    <xf numFmtId="164" fontId="4" fillId="0" borderId="18" xfId="1" applyNumberFormat="1" applyFont="1" applyBorder="1" applyAlignment="1">
      <alignment horizontal="right"/>
    </xf>
    <xf numFmtId="164" fontId="9" fillId="0" borderId="19" xfId="1" applyNumberFormat="1" applyFont="1" applyBorder="1"/>
    <xf numFmtId="3" fontId="7" fillId="5" borderId="19" xfId="0" applyNumberFormat="1" applyFont="1" applyFill="1" applyBorder="1"/>
    <xf numFmtId="164" fontId="9" fillId="0" borderId="20" xfId="1" applyNumberFormat="1" applyFont="1" applyBorder="1" applyAlignment="1">
      <alignment horizontal="right"/>
    </xf>
    <xf numFmtId="3" fontId="7" fillId="5" borderId="17" xfId="0" applyNumberFormat="1" applyFont="1" applyFill="1" applyBorder="1"/>
    <xf numFmtId="164" fontId="9" fillId="0" borderId="18" xfId="1" applyNumberFormat="1" applyFont="1" applyBorder="1"/>
    <xf numFmtId="164" fontId="9" fillId="0" borderId="20" xfId="1" applyNumberFormat="1" applyFont="1" applyBorder="1"/>
    <xf numFmtId="3" fontId="7" fillId="0" borderId="0" xfId="0" applyNumberFormat="1" applyFont="1"/>
    <xf numFmtId="164" fontId="7" fillId="0" borderId="18" xfId="1" applyNumberFormat="1" applyFont="1" applyBorder="1"/>
    <xf numFmtId="3" fontId="9" fillId="0" borderId="0" xfId="0" applyNumberFormat="1" applyFont="1"/>
    <xf numFmtId="3" fontId="7" fillId="3" borderId="16" xfId="0" applyNumberFormat="1" applyFont="1" applyFill="1" applyBorder="1" applyAlignment="1">
      <alignment horizontal="center" vertical="center"/>
    </xf>
    <xf numFmtId="164" fontId="4" fillId="0" borderId="21" xfId="1" applyNumberFormat="1" applyFont="1" applyBorder="1" applyAlignment="1">
      <alignment horizontal="right"/>
    </xf>
    <xf numFmtId="164" fontId="9" fillId="0" borderId="22" xfId="1" applyNumberFormat="1" applyFont="1" applyBorder="1"/>
    <xf numFmtId="3" fontId="7" fillId="5" borderId="22" xfId="0" applyNumberFormat="1" applyFont="1" applyFill="1" applyBorder="1"/>
    <xf numFmtId="164" fontId="9" fillId="0" borderId="23" xfId="1" applyNumberFormat="1" applyFont="1" applyBorder="1" applyAlignment="1">
      <alignment horizontal="right"/>
    </xf>
    <xf numFmtId="3" fontId="7" fillId="5" borderId="16" xfId="0" applyNumberFormat="1" applyFont="1" applyFill="1" applyBorder="1"/>
    <xf numFmtId="164" fontId="9" fillId="0" borderId="21" xfId="1" applyNumberFormat="1" applyFont="1" applyBorder="1"/>
    <xf numFmtId="164" fontId="9" fillId="0" borderId="22" xfId="1" applyNumberFormat="1" applyFont="1" applyFill="1" applyBorder="1"/>
    <xf numFmtId="164" fontId="9" fillId="0" borderId="23" xfId="1" applyNumberFormat="1" applyFont="1" applyBorder="1"/>
    <xf numFmtId="3" fontId="7" fillId="0" borderId="24" xfId="0" applyNumberFormat="1" applyFont="1" applyBorder="1"/>
    <xf numFmtId="164" fontId="7" fillId="0" borderId="21" xfId="1" applyNumberFormat="1" applyFont="1" applyBorder="1"/>
    <xf numFmtId="3" fontId="9" fillId="0" borderId="24" xfId="0" applyNumberFormat="1" applyFont="1" applyBorder="1"/>
    <xf numFmtId="164" fontId="9" fillId="0" borderId="0" xfId="1" applyNumberFormat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r>
              <a:rPr lang="cs-CZ" sz="1400" baseline="0">
                <a:latin typeface="Calibri" panose="020F0502020204030204" pitchFamily="34" charset="0"/>
              </a:rPr>
              <a:t>Vývoj příjmů a výdajů SK v letech 2001 - 2024 - Čerpání rozpočtů
</a:t>
            </a:r>
          </a:p>
        </c:rich>
      </c:tx>
      <c:layout>
        <c:manualLayout>
          <c:xMode val="edge"/>
          <c:yMode val="edge"/>
          <c:x val="0.29906983982771379"/>
          <c:y val="3.02268141337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225260413885"/>
          <c:y val="0.17632263500009224"/>
          <c:w val="0.71473286224832355"/>
          <c:h val="0.56927022157172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List1!$A$11</c:f>
              <c:strCache>
                <c:ptCount val="1"/>
                <c:pt idx="0">
                  <c:v>Příjmy celkem</c:v>
                </c:pt>
              </c:strCache>
            </c:strRef>
          </c:tx>
          <c:invertIfNegative val="0"/>
          <c:cat>
            <c:strRef>
              <c:f>List1!$B$4:$Y$4</c:f>
              <c:strCache>
                <c:ptCount val="24"/>
                <c:pt idx="0">
                  <c:v>r. 2001</c:v>
                </c:pt>
                <c:pt idx="1">
                  <c:v>r. 2002</c:v>
                </c:pt>
                <c:pt idx="2">
                  <c:v>r. 2003</c:v>
                </c:pt>
                <c:pt idx="3">
                  <c:v>r. 2004</c:v>
                </c:pt>
                <c:pt idx="4">
                  <c:v>r. 2005</c:v>
                </c:pt>
                <c:pt idx="5">
                  <c:v>r. 2006</c:v>
                </c:pt>
                <c:pt idx="6">
                  <c:v>r. 2007</c:v>
                </c:pt>
                <c:pt idx="7">
                  <c:v>r. 2008</c:v>
                </c:pt>
                <c:pt idx="8">
                  <c:v>r. 2009</c:v>
                </c:pt>
                <c:pt idx="9">
                  <c:v>r. 2010</c:v>
                </c:pt>
                <c:pt idx="10">
                  <c:v>r. 2011</c:v>
                </c:pt>
                <c:pt idx="11">
                  <c:v>r. 2012</c:v>
                </c:pt>
                <c:pt idx="12">
                  <c:v>r. 2013</c:v>
                </c:pt>
                <c:pt idx="13">
                  <c:v>r. 2014</c:v>
                </c:pt>
                <c:pt idx="14">
                  <c:v>r. 2015</c:v>
                </c:pt>
                <c:pt idx="15">
                  <c:v>r. 2016</c:v>
                </c:pt>
                <c:pt idx="16">
                  <c:v>r. 2017</c:v>
                </c:pt>
                <c:pt idx="17">
                  <c:v>r. 2018</c:v>
                </c:pt>
                <c:pt idx="18">
                  <c:v>r. 2019</c:v>
                </c:pt>
                <c:pt idx="19">
                  <c:v>r. 2020</c:v>
                </c:pt>
                <c:pt idx="20">
                  <c:v>r. 2021</c:v>
                </c:pt>
                <c:pt idx="21">
                  <c:v>r. 2022</c:v>
                </c:pt>
                <c:pt idx="22">
                  <c:v>r. 2023</c:v>
                </c:pt>
                <c:pt idx="23">
                  <c:v>r. 2024</c:v>
                </c:pt>
              </c:strCache>
            </c:strRef>
          </c:cat>
          <c:val>
            <c:numRef>
              <c:f>List1!$B$11:$Y$11</c:f>
              <c:numCache>
                <c:formatCode>#,##0</c:formatCode>
                <c:ptCount val="24"/>
                <c:pt idx="0">
                  <c:v>1115529.22</c:v>
                </c:pt>
                <c:pt idx="1">
                  <c:v>4535027.72</c:v>
                </c:pt>
                <c:pt idx="2">
                  <c:v>11806313.6</c:v>
                </c:pt>
                <c:pt idx="3">
                  <c:v>12420786.029999999</c:v>
                </c:pt>
                <c:pt idx="4">
                  <c:v>14243082.17</c:v>
                </c:pt>
                <c:pt idx="5">
                  <c:v>15309625.07</c:v>
                </c:pt>
                <c:pt idx="6">
                  <c:v>15498148</c:v>
                </c:pt>
                <c:pt idx="7">
                  <c:v>16667794</c:v>
                </c:pt>
                <c:pt idx="8">
                  <c:v>17073719</c:v>
                </c:pt>
                <c:pt idx="9">
                  <c:v>17042556</c:v>
                </c:pt>
                <c:pt idx="10">
                  <c:v>16896455</c:v>
                </c:pt>
                <c:pt idx="11">
                  <c:v>17781485</c:v>
                </c:pt>
                <c:pt idx="12">
                  <c:v>18500434</c:v>
                </c:pt>
                <c:pt idx="13">
                  <c:v>18879799</c:v>
                </c:pt>
                <c:pt idx="14">
                  <c:v>20669683</c:v>
                </c:pt>
                <c:pt idx="15">
                  <c:v>22296375</c:v>
                </c:pt>
                <c:pt idx="16">
                  <c:v>24945773</c:v>
                </c:pt>
                <c:pt idx="17">
                  <c:v>27977516</c:v>
                </c:pt>
                <c:pt idx="18">
                  <c:v>33783976</c:v>
                </c:pt>
                <c:pt idx="19">
                  <c:v>37226463</c:v>
                </c:pt>
                <c:pt idx="20">
                  <c:v>42024311</c:v>
                </c:pt>
                <c:pt idx="21">
                  <c:v>45633534</c:v>
                </c:pt>
                <c:pt idx="22">
                  <c:v>51128199</c:v>
                </c:pt>
                <c:pt idx="23">
                  <c:v>50471807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E-4819-A1BA-1B82E5D78A2A}"/>
            </c:ext>
          </c:extLst>
        </c:ser>
        <c:ser>
          <c:idx val="1"/>
          <c:order val="1"/>
          <c:tx>
            <c:strRef>
              <c:f>List1!$A$39</c:f>
              <c:strCache>
                <c:ptCount val="1"/>
                <c:pt idx="0">
                  <c:v>Výdaje celkem</c:v>
                </c:pt>
              </c:strCache>
            </c:strRef>
          </c:tx>
          <c:invertIfNegative val="0"/>
          <c:cat>
            <c:strRef>
              <c:f>List1!$B$4:$Y$4</c:f>
              <c:strCache>
                <c:ptCount val="24"/>
                <c:pt idx="0">
                  <c:v>r. 2001</c:v>
                </c:pt>
                <c:pt idx="1">
                  <c:v>r. 2002</c:v>
                </c:pt>
                <c:pt idx="2">
                  <c:v>r. 2003</c:v>
                </c:pt>
                <c:pt idx="3">
                  <c:v>r. 2004</c:v>
                </c:pt>
                <c:pt idx="4">
                  <c:v>r. 2005</c:v>
                </c:pt>
                <c:pt idx="5">
                  <c:v>r. 2006</c:v>
                </c:pt>
                <c:pt idx="6">
                  <c:v>r. 2007</c:v>
                </c:pt>
                <c:pt idx="7">
                  <c:v>r. 2008</c:v>
                </c:pt>
                <c:pt idx="8">
                  <c:v>r. 2009</c:v>
                </c:pt>
                <c:pt idx="9">
                  <c:v>r. 2010</c:v>
                </c:pt>
                <c:pt idx="10">
                  <c:v>r. 2011</c:v>
                </c:pt>
                <c:pt idx="11">
                  <c:v>r. 2012</c:v>
                </c:pt>
                <c:pt idx="12">
                  <c:v>r. 2013</c:v>
                </c:pt>
                <c:pt idx="13">
                  <c:v>r. 2014</c:v>
                </c:pt>
                <c:pt idx="14">
                  <c:v>r. 2015</c:v>
                </c:pt>
                <c:pt idx="15">
                  <c:v>r. 2016</c:v>
                </c:pt>
                <c:pt idx="16">
                  <c:v>r. 2017</c:v>
                </c:pt>
                <c:pt idx="17">
                  <c:v>r. 2018</c:v>
                </c:pt>
                <c:pt idx="18">
                  <c:v>r. 2019</c:v>
                </c:pt>
                <c:pt idx="19">
                  <c:v>r. 2020</c:v>
                </c:pt>
                <c:pt idx="20">
                  <c:v>r. 2021</c:v>
                </c:pt>
                <c:pt idx="21">
                  <c:v>r. 2022</c:v>
                </c:pt>
                <c:pt idx="22">
                  <c:v>r. 2023</c:v>
                </c:pt>
                <c:pt idx="23">
                  <c:v>r. 2024</c:v>
                </c:pt>
              </c:strCache>
            </c:strRef>
          </c:cat>
          <c:val>
            <c:numRef>
              <c:f>List1!$B$39:$Y$39</c:f>
              <c:numCache>
                <c:formatCode>#,##0</c:formatCode>
                <c:ptCount val="24"/>
                <c:pt idx="0">
                  <c:v>1099064</c:v>
                </c:pt>
                <c:pt idx="1">
                  <c:v>4144437</c:v>
                </c:pt>
                <c:pt idx="2">
                  <c:v>11614978</c:v>
                </c:pt>
                <c:pt idx="3">
                  <c:v>12461415</c:v>
                </c:pt>
                <c:pt idx="4">
                  <c:v>14177154</c:v>
                </c:pt>
                <c:pt idx="5">
                  <c:v>15300333</c:v>
                </c:pt>
                <c:pt idx="6">
                  <c:v>14959975</c:v>
                </c:pt>
                <c:pt idx="7">
                  <c:v>17191235</c:v>
                </c:pt>
                <c:pt idx="8">
                  <c:v>19784783.260000002</c:v>
                </c:pt>
                <c:pt idx="9">
                  <c:v>16568990</c:v>
                </c:pt>
                <c:pt idx="10">
                  <c:v>17337895</c:v>
                </c:pt>
                <c:pt idx="11">
                  <c:v>18402032</c:v>
                </c:pt>
                <c:pt idx="12">
                  <c:v>18044742</c:v>
                </c:pt>
                <c:pt idx="13">
                  <c:v>18318773</c:v>
                </c:pt>
                <c:pt idx="14">
                  <c:v>20472479</c:v>
                </c:pt>
                <c:pt idx="15">
                  <c:v>20614905</c:v>
                </c:pt>
                <c:pt idx="16">
                  <c:v>24052460</c:v>
                </c:pt>
                <c:pt idx="17">
                  <c:v>28744720</c:v>
                </c:pt>
                <c:pt idx="18">
                  <c:v>33186814</c:v>
                </c:pt>
                <c:pt idx="19">
                  <c:v>38297731</c:v>
                </c:pt>
                <c:pt idx="20">
                  <c:v>41570700.899999999</c:v>
                </c:pt>
                <c:pt idx="21">
                  <c:v>44372443</c:v>
                </c:pt>
                <c:pt idx="22">
                  <c:v>49786513</c:v>
                </c:pt>
                <c:pt idx="23">
                  <c:v>50549839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2-4C07-BEA1-FBB132C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574079"/>
        <c:axId val="1"/>
      </c:barChart>
      <c:catAx>
        <c:axId val="1567574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Arial"/>
                    <a:cs typeface="Arial"/>
                  </a:defRPr>
                </a:pPr>
                <a:r>
                  <a:rPr lang="cs-CZ" baseline="0">
                    <a:latin typeface="Calibri" panose="020F0502020204030204" pitchFamily="34" charset="0"/>
                  </a:rPr>
                  <a:t>rok</a:t>
                </a:r>
              </a:p>
            </c:rich>
          </c:tx>
          <c:layout>
            <c:manualLayout>
              <c:xMode val="edge"/>
              <c:yMode val="edge"/>
              <c:x val="0.44013019480744325"/>
              <c:y val="0.881613249048094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ea typeface="Arial"/>
                    <a:cs typeface="Arial"/>
                  </a:defRPr>
                </a:pPr>
                <a:r>
                  <a:rPr lang="cs-CZ" baseline="0">
                    <a:latin typeface="Calibri" panose="020F0502020204030204" pitchFamily="34" charset="0"/>
                  </a:rPr>
                  <a:t>v tis. Kč</a:t>
                </a:r>
              </a:p>
            </c:rich>
          </c:tx>
          <c:layout>
            <c:manualLayout>
              <c:xMode val="edge"/>
              <c:yMode val="edge"/>
              <c:x val="2.9126148149687094E-2"/>
              <c:y val="0.40806088499500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Arial"/>
                <a:cs typeface="Arial"/>
              </a:defRPr>
            </a:pPr>
            <a:endParaRPr lang="cs-CZ"/>
          </a:p>
        </c:txPr>
        <c:crossAx val="1567574079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21786392795887"/>
          <c:y val="0.4188333148497283"/>
          <c:w val="7.7319133185274905E-2"/>
          <c:h val="6.7356667121812083E-2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0</xdr:rowOff>
    </xdr:from>
    <xdr:to>
      <xdr:col>17</xdr:col>
      <xdr:colOff>466725</xdr:colOff>
      <xdr:row>86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3E350C-7547-4E93-84C8-0D45CE30D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8AD7-5531-47E7-BD88-2BE73DA54A43}">
  <dimension ref="A1:AD87"/>
  <sheetViews>
    <sheetView tabSelected="1" workbookViewId="0">
      <selection activeCell="A6" sqref="A6"/>
    </sheetView>
  </sheetViews>
  <sheetFormatPr defaultColWidth="35.28515625" defaultRowHeight="15" x14ac:dyDescent="0.25"/>
  <cols>
    <col min="2" max="24" width="10.7109375" customWidth="1"/>
    <col min="25" max="25" width="10.7109375" style="91" customWidth="1"/>
    <col min="26" max="26" width="20.42578125" customWidth="1"/>
    <col min="27" max="27" width="18.28515625" customWidth="1"/>
    <col min="28" max="28" width="16.140625" customWidth="1"/>
    <col min="29" max="29" width="14.7109375" customWidth="1"/>
    <col min="30" max="30" width="14" customWidth="1"/>
    <col min="31" max="639" width="10.7109375" customWidth="1"/>
  </cols>
  <sheetData>
    <row r="1" spans="1:26" ht="18.75" x14ac:dyDescent="0.25">
      <c r="A1" s="77" t="s">
        <v>67</v>
      </c>
      <c r="B1" s="3"/>
      <c r="C1" s="4"/>
      <c r="D1" s="4"/>
      <c r="E1" s="4"/>
      <c r="F1" s="4"/>
      <c r="G1" s="4"/>
      <c r="H1" s="4"/>
      <c r="I1" s="5"/>
      <c r="J1" s="6"/>
      <c r="K1" s="7"/>
      <c r="L1" s="8"/>
      <c r="M1" s="9"/>
      <c r="N1" s="9"/>
      <c r="O1" s="9"/>
      <c r="P1" s="9"/>
      <c r="Q1" s="9"/>
      <c r="X1" s="1"/>
    </row>
    <row r="2" spans="1:26" ht="15.75" x14ac:dyDescent="0.25">
      <c r="A2" s="2"/>
      <c r="B2" s="3"/>
      <c r="C2" s="4"/>
      <c r="D2" s="4"/>
      <c r="E2" s="4"/>
      <c r="F2" s="4"/>
      <c r="G2" s="4"/>
      <c r="H2" s="4"/>
      <c r="I2" s="5"/>
      <c r="J2" s="6"/>
      <c r="K2" s="7"/>
      <c r="L2" s="8"/>
      <c r="M2" s="9"/>
      <c r="N2" s="9"/>
      <c r="O2" s="9"/>
      <c r="P2" s="9"/>
      <c r="Q2" s="9"/>
      <c r="X2" s="1"/>
    </row>
    <row r="3" spans="1:26" ht="15.75" thickBot="1" x14ac:dyDescent="0.3">
      <c r="A3" s="10"/>
      <c r="B3" s="11"/>
      <c r="C3" s="11"/>
      <c r="D3" s="11"/>
      <c r="E3" s="11"/>
      <c r="F3" s="11"/>
      <c r="G3" s="11"/>
      <c r="H3" s="11"/>
      <c r="I3" s="12"/>
      <c r="J3" s="13"/>
      <c r="K3" s="13"/>
      <c r="M3" s="9"/>
      <c r="N3" s="9"/>
      <c r="O3" s="9"/>
      <c r="P3" s="9"/>
      <c r="Q3" s="9"/>
      <c r="X3" s="14"/>
      <c r="Y3" s="14" t="s">
        <v>0</v>
      </c>
    </row>
    <row r="4" spans="1:26" ht="15.75" thickBot="1" x14ac:dyDescent="0.3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7" t="s">
        <v>9</v>
      </c>
      <c r="J4" s="18" t="s">
        <v>10</v>
      </c>
      <c r="K4" s="19" t="s">
        <v>11</v>
      </c>
      <c r="L4" s="20" t="s">
        <v>12</v>
      </c>
      <c r="M4" s="19" t="s">
        <v>13</v>
      </c>
      <c r="N4" s="21" t="s">
        <v>14</v>
      </c>
      <c r="O4" s="21" t="s">
        <v>15</v>
      </c>
      <c r="P4" s="21" t="s">
        <v>16</v>
      </c>
      <c r="Q4" s="21" t="s">
        <v>17</v>
      </c>
      <c r="R4" s="22" t="s">
        <v>18</v>
      </c>
      <c r="S4" s="22" t="s">
        <v>19</v>
      </c>
      <c r="T4" s="22" t="s">
        <v>20</v>
      </c>
      <c r="U4" s="21" t="s">
        <v>21</v>
      </c>
      <c r="V4" s="21" t="s">
        <v>22</v>
      </c>
      <c r="W4" s="21" t="s">
        <v>23</v>
      </c>
      <c r="X4" s="97" t="s">
        <v>65</v>
      </c>
      <c r="Y4" s="108" t="s">
        <v>66</v>
      </c>
    </row>
    <row r="5" spans="1:26" x14ac:dyDescent="0.25">
      <c r="A5" s="23" t="s">
        <v>24</v>
      </c>
      <c r="B5" s="24">
        <v>131.6</v>
      </c>
      <c r="C5" s="24">
        <v>1267317.52</v>
      </c>
      <c r="D5" s="24">
        <v>1420952.16</v>
      </c>
      <c r="E5" s="25">
        <v>1563992.77</v>
      </c>
      <c r="F5" s="24">
        <v>5605078</v>
      </c>
      <c r="G5" s="24">
        <v>6017781.7000000002</v>
      </c>
      <c r="H5" s="24">
        <v>6561269</v>
      </c>
      <c r="I5" s="25">
        <v>7040821</v>
      </c>
      <c r="J5" s="25">
        <v>6218908</v>
      </c>
      <c r="K5" s="26">
        <v>6392033</v>
      </c>
      <c r="L5" s="26">
        <v>6433311</v>
      </c>
      <c r="M5" s="26">
        <v>6461302</v>
      </c>
      <c r="N5" s="26">
        <v>6630484</v>
      </c>
      <c r="O5" s="26">
        <v>7005298</v>
      </c>
      <c r="P5" s="26">
        <v>7202965</v>
      </c>
      <c r="Q5" s="26">
        <v>8334689</v>
      </c>
      <c r="R5" s="27">
        <v>9135228</v>
      </c>
      <c r="S5" s="27">
        <v>9783853</v>
      </c>
      <c r="T5" s="27">
        <v>10650039</v>
      </c>
      <c r="U5" s="28">
        <v>10076682</v>
      </c>
      <c r="V5" s="28">
        <v>11345244</v>
      </c>
      <c r="W5" s="28">
        <v>13011978</v>
      </c>
      <c r="X5" s="98">
        <v>15142319</v>
      </c>
      <c r="Y5" s="109">
        <v>15467816</v>
      </c>
      <c r="Z5" s="92"/>
    </row>
    <row r="6" spans="1:26" x14ac:dyDescent="0.25">
      <c r="A6" s="29" t="s">
        <v>25</v>
      </c>
      <c r="B6" s="30"/>
      <c r="C6" s="30">
        <v>1266789.79</v>
      </c>
      <c r="D6" s="30">
        <v>1414621.96</v>
      </c>
      <c r="E6" s="30">
        <v>1562474.32</v>
      </c>
      <c r="F6" s="30">
        <v>5602506.5</v>
      </c>
      <c r="G6" s="30">
        <v>6014546.0899999999</v>
      </c>
      <c r="H6" s="30">
        <v>6555523</v>
      </c>
      <c r="I6" s="31">
        <v>7037993</v>
      </c>
      <c r="J6" s="31">
        <v>6215896</v>
      </c>
      <c r="K6" s="32">
        <v>6389442</v>
      </c>
      <c r="L6" s="32">
        <v>6429541</v>
      </c>
      <c r="M6" s="78">
        <v>6457007</v>
      </c>
      <c r="N6" s="78">
        <v>6627922</v>
      </c>
      <c r="O6" s="78">
        <v>7001323</v>
      </c>
      <c r="P6" s="78">
        <v>7199881</v>
      </c>
      <c r="Q6" s="78">
        <v>8331124</v>
      </c>
      <c r="R6" s="79">
        <v>9125171</v>
      </c>
      <c r="S6" s="79">
        <v>9766307</v>
      </c>
      <c r="T6" s="79">
        <v>10625603</v>
      </c>
      <c r="U6" s="80">
        <v>9982400</v>
      </c>
      <c r="V6" s="80">
        <v>11257862</v>
      </c>
      <c r="W6" s="80">
        <v>12925550</v>
      </c>
      <c r="X6" s="99">
        <v>15049568</v>
      </c>
      <c r="Y6" s="110">
        <v>15374474</v>
      </c>
      <c r="Z6" s="92"/>
    </row>
    <row r="7" spans="1:26" x14ac:dyDescent="0.25">
      <c r="A7" s="29" t="s">
        <v>26</v>
      </c>
      <c r="B7" s="30">
        <v>14490.54</v>
      </c>
      <c r="C7" s="30">
        <v>152649.47</v>
      </c>
      <c r="D7" s="30">
        <v>134323.73000000001</v>
      </c>
      <c r="E7" s="30">
        <v>373638.78</v>
      </c>
      <c r="F7" s="30">
        <v>435247.79</v>
      </c>
      <c r="G7" s="30">
        <v>452746.49</v>
      </c>
      <c r="H7" s="30">
        <v>510638</v>
      </c>
      <c r="I7" s="31">
        <v>428448</v>
      </c>
      <c r="J7" s="31">
        <v>450679</v>
      </c>
      <c r="K7" s="32">
        <v>795358</v>
      </c>
      <c r="L7" s="32">
        <v>366880</v>
      </c>
      <c r="M7" s="78">
        <v>338546</v>
      </c>
      <c r="N7" s="78">
        <v>290574</v>
      </c>
      <c r="O7" s="78">
        <v>226283</v>
      </c>
      <c r="P7" s="78">
        <v>361158</v>
      </c>
      <c r="Q7" s="78">
        <v>358102</v>
      </c>
      <c r="R7" s="79">
        <v>278109</v>
      </c>
      <c r="S7" s="79">
        <v>398347</v>
      </c>
      <c r="T7" s="79">
        <v>409264</v>
      </c>
      <c r="U7" s="80">
        <v>701814</v>
      </c>
      <c r="V7" s="80">
        <v>1473635</v>
      </c>
      <c r="W7" s="80">
        <v>1340087</v>
      </c>
      <c r="X7" s="99">
        <v>1536652</v>
      </c>
      <c r="Y7" s="110">
        <v>1857825</v>
      </c>
      <c r="Z7" s="92"/>
    </row>
    <row r="8" spans="1:26" x14ac:dyDescent="0.25">
      <c r="A8" s="29" t="s">
        <v>27</v>
      </c>
      <c r="B8" s="30"/>
      <c r="C8" s="30">
        <v>11073.73</v>
      </c>
      <c r="D8" s="30">
        <v>40181.89</v>
      </c>
      <c r="E8" s="30">
        <v>21560.44</v>
      </c>
      <c r="F8" s="30">
        <v>10593.47</v>
      </c>
      <c r="G8" s="30">
        <v>8511.76</v>
      </c>
      <c r="H8" s="30">
        <v>22975</v>
      </c>
      <c r="I8" s="31">
        <v>19013</v>
      </c>
      <c r="J8" s="31">
        <v>450</v>
      </c>
      <c r="K8" s="32">
        <v>967</v>
      </c>
      <c r="L8" s="32">
        <v>20807</v>
      </c>
      <c r="M8" s="78">
        <v>6784</v>
      </c>
      <c r="N8" s="78">
        <v>4356</v>
      </c>
      <c r="O8" s="78">
        <v>5653</v>
      </c>
      <c r="P8" s="78">
        <v>5909</v>
      </c>
      <c r="Q8" s="78">
        <v>27050</v>
      </c>
      <c r="R8" s="79">
        <v>18982</v>
      </c>
      <c r="S8" s="79">
        <v>17533</v>
      </c>
      <c r="T8" s="79">
        <v>38990</v>
      </c>
      <c r="U8" s="80">
        <v>3076</v>
      </c>
      <c r="V8" s="80">
        <v>9609</v>
      </c>
      <c r="W8" s="80">
        <v>58963</v>
      </c>
      <c r="X8" s="99">
        <v>25607</v>
      </c>
      <c r="Y8" s="110">
        <v>31598</v>
      </c>
      <c r="Z8" s="92"/>
    </row>
    <row r="9" spans="1:26" x14ac:dyDescent="0.25">
      <c r="A9" s="33" t="s">
        <v>28</v>
      </c>
      <c r="B9" s="34">
        <f>B5+B7+B8</f>
        <v>14622.140000000001</v>
      </c>
      <c r="C9" s="34">
        <f t="shared" ref="C9:H9" si="0">C5+C7+C8</f>
        <v>1431040.72</v>
      </c>
      <c r="D9" s="34">
        <f t="shared" si="0"/>
        <v>1595457.7799999998</v>
      </c>
      <c r="E9" s="34">
        <f t="shared" si="0"/>
        <v>1959191.99</v>
      </c>
      <c r="F9" s="34">
        <f t="shared" si="0"/>
        <v>6050919.2599999998</v>
      </c>
      <c r="G9" s="34">
        <f t="shared" si="0"/>
        <v>6479039.9500000002</v>
      </c>
      <c r="H9" s="34">
        <f t="shared" si="0"/>
        <v>7094882</v>
      </c>
      <c r="I9" s="35">
        <f>I5+I7+I8</f>
        <v>7488282</v>
      </c>
      <c r="J9" s="35">
        <f>J5+J7+J8</f>
        <v>6670037</v>
      </c>
      <c r="K9" s="36">
        <f t="shared" ref="K9:Q9" si="1">SUM(K5+K7+K8)</f>
        <v>7188358</v>
      </c>
      <c r="L9" s="36">
        <f t="shared" si="1"/>
        <v>6820998</v>
      </c>
      <c r="M9" s="37">
        <f t="shared" si="1"/>
        <v>6806632</v>
      </c>
      <c r="N9" s="37">
        <f t="shared" si="1"/>
        <v>6925414</v>
      </c>
      <c r="O9" s="37">
        <f t="shared" si="1"/>
        <v>7237234</v>
      </c>
      <c r="P9" s="37">
        <f t="shared" si="1"/>
        <v>7570032</v>
      </c>
      <c r="Q9" s="37">
        <f t="shared" si="1"/>
        <v>8719841</v>
      </c>
      <c r="R9" s="38">
        <f>SUM(R5+R7+R8)</f>
        <v>9432319</v>
      </c>
      <c r="S9" s="38">
        <f>SUM(S5+S7+S8)</f>
        <v>10199733</v>
      </c>
      <c r="T9" s="38">
        <f>SUM(T5+T7+T8)</f>
        <v>11098293</v>
      </c>
      <c r="U9" s="37">
        <f>SUM(U5+U7+U8)</f>
        <v>10781572</v>
      </c>
      <c r="V9" s="37">
        <v>12828488</v>
      </c>
      <c r="W9" s="37">
        <f>SUM(W5+W7+W8)</f>
        <v>14411028</v>
      </c>
      <c r="X9" s="100">
        <f>SUM(X5+X7+X8)</f>
        <v>16704578</v>
      </c>
      <c r="Y9" s="111">
        <f>SUM(Y5+Y7+Y8)</f>
        <v>17357239</v>
      </c>
      <c r="Z9" s="92"/>
    </row>
    <row r="10" spans="1:26" ht="15.75" thickBot="1" x14ac:dyDescent="0.3">
      <c r="A10" s="39" t="s">
        <v>29</v>
      </c>
      <c r="B10" s="40">
        <f>1101716.09-809.01</f>
        <v>1100907.08</v>
      </c>
      <c r="C10" s="40">
        <v>3103987</v>
      </c>
      <c r="D10" s="40">
        <f>17252031.14-7041175.32</f>
        <v>10210855.82</v>
      </c>
      <c r="E10" s="40">
        <f>19517328.75-9055734.71</f>
        <v>10461594.039999999</v>
      </c>
      <c r="F10" s="40">
        <f>11575548.67-3383385.76</f>
        <v>8192162.9100000001</v>
      </c>
      <c r="G10" s="40">
        <f>12927643.36-4097058.24</f>
        <v>8830585.1199999992</v>
      </c>
      <c r="H10" s="40">
        <v>8403266</v>
      </c>
      <c r="I10" s="41">
        <v>9179512</v>
      </c>
      <c r="J10" s="41">
        <v>10403682</v>
      </c>
      <c r="K10" s="42">
        <v>9854198</v>
      </c>
      <c r="L10" s="42">
        <v>10075457</v>
      </c>
      <c r="M10" s="81">
        <v>10974853</v>
      </c>
      <c r="N10" s="81">
        <v>11575020</v>
      </c>
      <c r="O10" s="81">
        <v>11642565</v>
      </c>
      <c r="P10" s="81">
        <v>13099651</v>
      </c>
      <c r="Q10" s="81">
        <v>13576534</v>
      </c>
      <c r="R10" s="82">
        <v>15513454</v>
      </c>
      <c r="S10" s="82">
        <v>17777783</v>
      </c>
      <c r="T10" s="82">
        <f>50834150-28148467</f>
        <v>22685683</v>
      </c>
      <c r="U10" s="83">
        <v>26444891</v>
      </c>
      <c r="V10" s="83">
        <v>29195823</v>
      </c>
      <c r="W10" s="83">
        <v>31222506</v>
      </c>
      <c r="X10" s="101">
        <v>34423621</v>
      </c>
      <c r="Y10" s="112">
        <v>33114568</v>
      </c>
      <c r="Z10" s="92"/>
    </row>
    <row r="11" spans="1:26" ht="15.75" thickBot="1" x14ac:dyDescent="0.3">
      <c r="A11" s="43" t="s">
        <v>30</v>
      </c>
      <c r="B11" s="44">
        <f t="shared" ref="B11:G11" si="2">B9+B10</f>
        <v>1115529.22</v>
      </c>
      <c r="C11" s="44">
        <f t="shared" si="2"/>
        <v>4535027.72</v>
      </c>
      <c r="D11" s="44">
        <f t="shared" si="2"/>
        <v>11806313.6</v>
      </c>
      <c r="E11" s="44">
        <f t="shared" si="2"/>
        <v>12420786.029999999</v>
      </c>
      <c r="F11" s="44">
        <f t="shared" si="2"/>
        <v>14243082.17</v>
      </c>
      <c r="G11" s="44">
        <f t="shared" si="2"/>
        <v>15309625.07</v>
      </c>
      <c r="H11" s="44">
        <f>SUM(H10,H9)</f>
        <v>15498148</v>
      </c>
      <c r="I11" s="45">
        <f t="shared" ref="I11:Q11" si="3">SUM(I9:I10)</f>
        <v>16667794</v>
      </c>
      <c r="J11" s="45">
        <f t="shared" si="3"/>
        <v>17073719</v>
      </c>
      <c r="K11" s="46">
        <f t="shared" si="3"/>
        <v>17042556</v>
      </c>
      <c r="L11" s="46">
        <f t="shared" si="3"/>
        <v>16896455</v>
      </c>
      <c r="M11" s="47">
        <f t="shared" si="3"/>
        <v>17781485</v>
      </c>
      <c r="N11" s="47">
        <f t="shared" si="3"/>
        <v>18500434</v>
      </c>
      <c r="O11" s="47">
        <f t="shared" si="3"/>
        <v>18879799</v>
      </c>
      <c r="P11" s="47">
        <f t="shared" si="3"/>
        <v>20669683</v>
      </c>
      <c r="Q11" s="47">
        <f t="shared" si="3"/>
        <v>22296375</v>
      </c>
      <c r="R11" s="48">
        <f>SUM(R9:R10)</f>
        <v>24945773</v>
      </c>
      <c r="S11" s="48">
        <f>SUM(S9:S10)</f>
        <v>27977516</v>
      </c>
      <c r="T11" s="48">
        <f>SUM(T9:T10)</f>
        <v>33783976</v>
      </c>
      <c r="U11" s="47">
        <f>SUM(U9:U10)</f>
        <v>37226463</v>
      </c>
      <c r="V11" s="47">
        <v>42024311</v>
      </c>
      <c r="W11" s="47">
        <f>SUM(W9:W10)</f>
        <v>45633534</v>
      </c>
      <c r="X11" s="102">
        <f>SUM(X9:X10)</f>
        <v>51128199</v>
      </c>
      <c r="Y11" s="113">
        <f>SUM(Y9:Y10)</f>
        <v>50471807</v>
      </c>
      <c r="Z11" s="92"/>
    </row>
    <row r="12" spans="1:26" x14ac:dyDescent="0.25">
      <c r="A12" s="49"/>
      <c r="B12" s="84"/>
      <c r="C12" s="84"/>
      <c r="D12" s="84"/>
      <c r="E12" s="84"/>
      <c r="F12" s="50"/>
      <c r="G12" s="50"/>
      <c r="H12" s="50"/>
      <c r="I12" s="25"/>
      <c r="J12" s="25"/>
      <c r="K12" s="51"/>
      <c r="L12" s="51"/>
      <c r="M12" s="85"/>
      <c r="N12" s="85"/>
      <c r="O12" s="85"/>
      <c r="P12" s="85"/>
      <c r="Q12" s="85"/>
      <c r="R12" s="86"/>
      <c r="S12" s="86"/>
      <c r="T12" s="86"/>
      <c r="U12" s="87"/>
      <c r="V12" s="87"/>
      <c r="W12" s="87"/>
      <c r="X12" s="103"/>
      <c r="Y12" s="114"/>
      <c r="Z12" s="92"/>
    </row>
    <row r="13" spans="1:26" x14ac:dyDescent="0.25">
      <c r="A13" s="29" t="s">
        <v>31</v>
      </c>
      <c r="B13" s="30">
        <v>20924</v>
      </c>
      <c r="C13" s="30">
        <v>18971</v>
      </c>
      <c r="D13" s="30">
        <v>39120</v>
      </c>
      <c r="E13" s="30">
        <v>82893</v>
      </c>
      <c r="F13" s="30">
        <v>129005</v>
      </c>
      <c r="G13" s="30">
        <v>155002</v>
      </c>
      <c r="H13" s="30">
        <v>130300</v>
      </c>
      <c r="I13" s="31">
        <v>167259</v>
      </c>
      <c r="J13" s="31">
        <v>129000</v>
      </c>
      <c r="K13" s="32">
        <v>116016</v>
      </c>
      <c r="L13" s="32">
        <v>136544</v>
      </c>
      <c r="M13" s="78">
        <v>122703</v>
      </c>
      <c r="N13" s="78">
        <v>323595</v>
      </c>
      <c r="O13" s="78">
        <v>93607</v>
      </c>
      <c r="P13" s="78">
        <v>117247</v>
      </c>
      <c r="Q13" s="78">
        <v>145620</v>
      </c>
      <c r="R13" s="79">
        <v>131290</v>
      </c>
      <c r="S13" s="79">
        <v>153154</v>
      </c>
      <c r="T13" s="79">
        <v>143305</v>
      </c>
      <c r="U13" s="80">
        <v>233342</v>
      </c>
      <c r="V13" s="80">
        <v>69684</v>
      </c>
      <c r="W13" s="80">
        <v>86565</v>
      </c>
      <c r="X13" s="99">
        <v>82432</v>
      </c>
      <c r="Y13" s="110">
        <v>86460</v>
      </c>
      <c r="Z13" s="92"/>
    </row>
    <row r="14" spans="1:26" x14ac:dyDescent="0.25">
      <c r="A14" s="29" t="s">
        <v>32</v>
      </c>
      <c r="B14" s="30">
        <v>89695</v>
      </c>
      <c r="C14" s="30">
        <v>171150</v>
      </c>
      <c r="D14" s="30">
        <v>372970</v>
      </c>
      <c r="E14" s="30">
        <v>516514</v>
      </c>
      <c r="F14" s="30">
        <v>408669</v>
      </c>
      <c r="G14" s="30">
        <v>420771</v>
      </c>
      <c r="H14" s="30">
        <v>427472</v>
      </c>
      <c r="I14" s="31">
        <v>458804</v>
      </c>
      <c r="J14" s="31">
        <v>484541</v>
      </c>
      <c r="K14" s="32">
        <v>480376</v>
      </c>
      <c r="L14" s="32">
        <v>443457</v>
      </c>
      <c r="M14" s="78">
        <v>432471</v>
      </c>
      <c r="N14" s="78">
        <v>436200</v>
      </c>
      <c r="O14" s="78">
        <v>436729</v>
      </c>
      <c r="P14" s="78">
        <v>461669</v>
      </c>
      <c r="Q14" s="78">
        <v>66944</v>
      </c>
      <c r="R14" s="79">
        <v>61470</v>
      </c>
      <c r="S14" s="79">
        <v>65768</v>
      </c>
      <c r="T14" s="79">
        <v>568511</v>
      </c>
      <c r="U14" s="80">
        <v>91782</v>
      </c>
      <c r="V14" s="80">
        <v>47981</v>
      </c>
      <c r="W14" s="80">
        <v>70363</v>
      </c>
      <c r="X14" s="99">
        <v>61061</v>
      </c>
      <c r="Y14" s="110">
        <v>63195</v>
      </c>
      <c r="Z14" s="92"/>
    </row>
    <row r="15" spans="1:26" x14ac:dyDescent="0.25">
      <c r="A15" s="29" t="s">
        <v>33</v>
      </c>
      <c r="B15" s="30"/>
      <c r="C15" s="30">
        <v>14959</v>
      </c>
      <c r="D15" s="30">
        <v>37721</v>
      </c>
      <c r="E15" s="30"/>
      <c r="F15" s="30">
        <v>22665</v>
      </c>
      <c r="G15" s="30">
        <v>39873</v>
      </c>
      <c r="H15" s="30">
        <v>54714</v>
      </c>
      <c r="I15" s="31">
        <v>55662</v>
      </c>
      <c r="J15" s="31">
        <v>26086</v>
      </c>
      <c r="K15" s="32">
        <v>15699</v>
      </c>
      <c r="L15" s="32">
        <v>14676</v>
      </c>
      <c r="M15" s="78">
        <v>14821</v>
      </c>
      <c r="N15" s="78">
        <v>13916</v>
      </c>
      <c r="O15" s="78">
        <v>39963</v>
      </c>
      <c r="P15" s="78">
        <v>85244</v>
      </c>
      <c r="Q15" s="78">
        <v>23227</v>
      </c>
      <c r="R15" s="79">
        <v>31861</v>
      </c>
      <c r="S15" s="79">
        <v>27187</v>
      </c>
      <c r="T15" s="79">
        <v>34769</v>
      </c>
      <c r="U15" s="80">
        <v>41510</v>
      </c>
      <c r="V15" s="80">
        <v>51298</v>
      </c>
      <c r="W15" s="80">
        <v>52471</v>
      </c>
      <c r="X15" s="99">
        <v>51664</v>
      </c>
      <c r="Y15" s="110">
        <v>57801</v>
      </c>
      <c r="Z15" s="92"/>
    </row>
    <row r="16" spans="1:26" x14ac:dyDescent="0.25">
      <c r="A16" s="29" t="s">
        <v>34</v>
      </c>
      <c r="B16" s="52"/>
      <c r="C16" s="30">
        <v>130692</v>
      </c>
      <c r="D16" s="30">
        <v>1354244</v>
      </c>
      <c r="E16" s="30">
        <v>1870284</v>
      </c>
      <c r="F16" s="30">
        <v>3033502</v>
      </c>
      <c r="G16" s="30">
        <v>3510044</v>
      </c>
      <c r="H16" s="30">
        <v>3391951</v>
      </c>
      <c r="I16" s="31">
        <v>5057915</v>
      </c>
      <c r="J16" s="31">
        <v>5937935</v>
      </c>
      <c r="K16" s="32">
        <v>4194387</v>
      </c>
      <c r="L16" s="32">
        <v>3480456</v>
      </c>
      <c r="M16" s="78">
        <v>4038724</v>
      </c>
      <c r="N16" s="78">
        <v>4292661</v>
      </c>
      <c r="O16" s="78">
        <v>4290811</v>
      </c>
      <c r="P16" s="78">
        <v>4444887</v>
      </c>
      <c r="Q16" s="78">
        <v>4069998</v>
      </c>
      <c r="R16" s="79">
        <v>5076766</v>
      </c>
      <c r="S16" s="79">
        <v>6200421</v>
      </c>
      <c r="T16" s="79">
        <v>7473571</v>
      </c>
      <c r="U16" s="80">
        <v>9471121</v>
      </c>
      <c r="V16" s="80">
        <v>6719840</v>
      </c>
      <c r="W16" s="80">
        <v>5776731</v>
      </c>
      <c r="X16" s="99">
        <v>6356433</v>
      </c>
      <c r="Y16" s="110">
        <v>5659677</v>
      </c>
      <c r="Z16" s="92"/>
    </row>
    <row r="17" spans="1:28" x14ac:dyDescent="0.25">
      <c r="A17" s="29" t="s">
        <v>35</v>
      </c>
      <c r="B17" s="30">
        <v>956200</v>
      </c>
      <c r="C17" s="30">
        <v>3017074</v>
      </c>
      <c r="D17" s="30">
        <v>6978716</v>
      </c>
      <c r="E17" s="30">
        <v>7455691</v>
      </c>
      <c r="F17" s="30">
        <v>7765034</v>
      </c>
      <c r="G17" s="30">
        <v>8230385</v>
      </c>
      <c r="H17" s="30">
        <v>8610038</v>
      </c>
      <c r="I17" s="31">
        <v>9148749</v>
      </c>
      <c r="J17" s="31">
        <v>9473362</v>
      </c>
      <c r="K17" s="32">
        <v>9157520</v>
      </c>
      <c r="L17" s="32">
        <v>9263050</v>
      </c>
      <c r="M17" s="78">
        <v>9710214</v>
      </c>
      <c r="N17" s="78">
        <v>9934457</v>
      </c>
      <c r="O17" s="78">
        <v>10522552</v>
      </c>
      <c r="P17" s="78">
        <v>11296125</v>
      </c>
      <c r="Q17" s="78">
        <v>11862529</v>
      </c>
      <c r="R17" s="79">
        <v>13447639</v>
      </c>
      <c r="S17" s="79">
        <v>15771648</v>
      </c>
      <c r="T17" s="79">
        <v>18336719</v>
      </c>
      <c r="U17" s="80">
        <v>20931326</v>
      </c>
      <c r="V17" s="80">
        <v>23336009</v>
      </c>
      <c r="W17" s="80">
        <v>25046464</v>
      </c>
      <c r="X17" s="99">
        <v>27250664</v>
      </c>
      <c r="Y17" s="110">
        <v>27650035</v>
      </c>
      <c r="Z17" s="92"/>
    </row>
    <row r="18" spans="1:28" x14ac:dyDescent="0.25">
      <c r="A18" s="29" t="s">
        <v>36</v>
      </c>
      <c r="B18" s="30">
        <v>13900</v>
      </c>
      <c r="C18" s="30">
        <v>111090</v>
      </c>
      <c r="D18" s="30">
        <v>291672</v>
      </c>
      <c r="E18" s="30">
        <v>309219</v>
      </c>
      <c r="F18" s="30">
        <v>363235</v>
      </c>
      <c r="G18" s="30">
        <v>404357</v>
      </c>
      <c r="H18" s="30">
        <v>376373</v>
      </c>
      <c r="I18" s="31">
        <v>307812</v>
      </c>
      <c r="J18" s="31">
        <v>420330</v>
      </c>
      <c r="K18" s="32">
        <v>291151</v>
      </c>
      <c r="L18" s="32">
        <v>275431</v>
      </c>
      <c r="M18" s="78">
        <v>320040</v>
      </c>
      <c r="N18" s="78">
        <v>249210</v>
      </c>
      <c r="O18" s="78">
        <v>260038</v>
      </c>
      <c r="P18" s="78">
        <v>333135</v>
      </c>
      <c r="Q18" s="78">
        <v>368038</v>
      </c>
      <c r="R18" s="79">
        <v>363299</v>
      </c>
      <c r="S18" s="79">
        <v>470031</v>
      </c>
      <c r="T18" s="79">
        <v>531947</v>
      </c>
      <c r="U18" s="80">
        <v>746350</v>
      </c>
      <c r="V18" s="80">
        <v>715140</v>
      </c>
      <c r="W18" s="80">
        <v>657216</v>
      </c>
      <c r="X18" s="99">
        <v>695102</v>
      </c>
      <c r="Y18" s="110">
        <v>825441</v>
      </c>
      <c r="Z18" s="92"/>
    </row>
    <row r="19" spans="1:28" x14ac:dyDescent="0.25">
      <c r="A19" s="29" t="s">
        <v>37</v>
      </c>
      <c r="B19" s="30">
        <v>11521</v>
      </c>
      <c r="C19" s="30">
        <v>30246</v>
      </c>
      <c r="D19" s="30">
        <v>1162550</v>
      </c>
      <c r="E19" s="30">
        <v>817532</v>
      </c>
      <c r="F19" s="30">
        <v>882325</v>
      </c>
      <c r="G19" s="30">
        <v>907204</v>
      </c>
      <c r="H19" s="30">
        <v>871409</v>
      </c>
      <c r="I19" s="31">
        <v>826663</v>
      </c>
      <c r="J19" s="31">
        <v>1353699</v>
      </c>
      <c r="K19" s="32">
        <v>865711</v>
      </c>
      <c r="L19" s="32">
        <v>942084</v>
      </c>
      <c r="M19" s="78">
        <v>934469</v>
      </c>
      <c r="N19" s="78">
        <v>938394</v>
      </c>
      <c r="O19" s="78">
        <v>942045</v>
      </c>
      <c r="P19" s="78">
        <v>1031896</v>
      </c>
      <c r="Q19" s="78">
        <v>1085596</v>
      </c>
      <c r="R19" s="79">
        <v>1451966</v>
      </c>
      <c r="S19" s="79">
        <v>1092908</v>
      </c>
      <c r="T19" s="79">
        <v>1118071</v>
      </c>
      <c r="U19" s="80">
        <v>1329845</v>
      </c>
      <c r="V19" s="80">
        <v>1134052</v>
      </c>
      <c r="W19" s="80">
        <v>1178424</v>
      </c>
      <c r="X19" s="99">
        <v>1306098</v>
      </c>
      <c r="Y19" s="110">
        <v>1183280</v>
      </c>
      <c r="Z19" s="92"/>
      <c r="AA19" s="92"/>
      <c r="AB19" s="95"/>
    </row>
    <row r="20" spans="1:28" x14ac:dyDescent="0.25">
      <c r="A20" s="29" t="s">
        <v>38</v>
      </c>
      <c r="B20" s="30">
        <v>3461</v>
      </c>
      <c r="C20" s="30">
        <v>21681</v>
      </c>
      <c r="D20" s="30">
        <v>94383</v>
      </c>
      <c r="E20" s="30">
        <v>216157</v>
      </c>
      <c r="F20" s="30">
        <v>165172</v>
      </c>
      <c r="G20" s="30">
        <v>168037</v>
      </c>
      <c r="H20" s="30">
        <v>176814</v>
      </c>
      <c r="I20" s="31">
        <v>215538</v>
      </c>
      <c r="J20" s="31">
        <v>702749</v>
      </c>
      <c r="K20" s="32">
        <v>291924</v>
      </c>
      <c r="L20" s="32">
        <v>706834</v>
      </c>
      <c r="M20" s="78">
        <v>1098306</v>
      </c>
      <c r="N20" s="78">
        <v>627068</v>
      </c>
      <c r="O20" s="78">
        <v>191272</v>
      </c>
      <c r="P20" s="78">
        <v>302124</v>
      </c>
      <c r="Q20" s="78">
        <v>520790</v>
      </c>
      <c r="R20" s="79">
        <v>301477</v>
      </c>
      <c r="S20" s="79">
        <v>173618</v>
      </c>
      <c r="T20" s="79">
        <v>222536</v>
      </c>
      <c r="U20" s="80">
        <v>213471</v>
      </c>
      <c r="V20" s="80">
        <v>80354</v>
      </c>
      <c r="W20" s="80">
        <v>10140</v>
      </c>
      <c r="X20" s="99">
        <v>285068</v>
      </c>
      <c r="Y20" s="110">
        <v>27491</v>
      </c>
      <c r="Z20" s="92"/>
    </row>
    <row r="21" spans="1:28" x14ac:dyDescent="0.25">
      <c r="A21" s="29" t="s">
        <v>39</v>
      </c>
      <c r="B21" s="52"/>
      <c r="C21" s="30">
        <v>525038</v>
      </c>
      <c r="D21" s="30">
        <v>340308</v>
      </c>
      <c r="E21" s="52"/>
      <c r="F21" s="52"/>
      <c r="G21" s="52"/>
      <c r="H21" s="52"/>
      <c r="I21" s="31"/>
      <c r="J21" s="31"/>
      <c r="K21" s="32"/>
      <c r="L21" s="32"/>
      <c r="M21" s="78"/>
      <c r="N21" s="78"/>
      <c r="O21" s="78"/>
      <c r="P21" s="78"/>
      <c r="Q21" s="78"/>
      <c r="R21" s="79"/>
      <c r="S21" s="79"/>
      <c r="T21" s="79"/>
      <c r="U21" s="80"/>
      <c r="V21" s="80"/>
      <c r="W21" s="80"/>
      <c r="X21" s="99"/>
      <c r="Y21" s="110"/>
      <c r="Z21" s="92"/>
    </row>
    <row r="22" spans="1:28" x14ac:dyDescent="0.25">
      <c r="A22" s="29" t="s">
        <v>40</v>
      </c>
      <c r="B22" s="52"/>
      <c r="C22" s="30"/>
      <c r="D22" s="30"/>
      <c r="E22" s="52"/>
      <c r="F22" s="30">
        <v>5144</v>
      </c>
      <c r="G22" s="30">
        <v>102569</v>
      </c>
      <c r="H22" s="30">
        <v>207640</v>
      </c>
      <c r="I22" s="31">
        <v>215005</v>
      </c>
      <c r="J22" s="31">
        <v>155625</v>
      </c>
      <c r="K22" s="32">
        <v>237359</v>
      </c>
      <c r="L22" s="32">
        <v>184803</v>
      </c>
      <c r="M22" s="78">
        <v>296549</v>
      </c>
      <c r="N22" s="78">
        <v>353151</v>
      </c>
      <c r="O22" s="78">
        <v>239247</v>
      </c>
      <c r="P22" s="78">
        <v>132614</v>
      </c>
      <c r="Q22" s="78">
        <v>37988</v>
      </c>
      <c r="R22" s="79">
        <v>229633</v>
      </c>
      <c r="S22" s="79">
        <v>471657</v>
      </c>
      <c r="T22" s="79">
        <v>605191</v>
      </c>
      <c r="U22" s="80">
        <v>736797</v>
      </c>
      <c r="V22" s="80">
        <v>746019</v>
      </c>
      <c r="W22" s="80">
        <v>481410</v>
      </c>
      <c r="X22" s="99">
        <v>734921</v>
      </c>
      <c r="Y22" s="115">
        <v>509962</v>
      </c>
      <c r="Z22" s="92"/>
    </row>
    <row r="23" spans="1:28" x14ac:dyDescent="0.25">
      <c r="A23" s="29" t="s">
        <v>41</v>
      </c>
      <c r="B23" s="52"/>
      <c r="C23" s="30">
        <v>15855</v>
      </c>
      <c r="D23" s="30">
        <v>78593</v>
      </c>
      <c r="E23" s="30">
        <v>145478</v>
      </c>
      <c r="F23" s="30">
        <v>318034</v>
      </c>
      <c r="G23" s="30">
        <v>276882</v>
      </c>
      <c r="H23" s="30">
        <v>239758</v>
      </c>
      <c r="I23" s="31">
        <v>367167</v>
      </c>
      <c r="J23" s="31">
        <v>349398</v>
      </c>
      <c r="K23" s="32">
        <v>174482</v>
      </c>
      <c r="L23" s="32">
        <v>256877</v>
      </c>
      <c r="M23" s="78">
        <v>230310</v>
      </c>
      <c r="N23" s="78">
        <v>128678</v>
      </c>
      <c r="O23" s="78">
        <v>144000</v>
      </c>
      <c r="P23" s="78">
        <v>238310</v>
      </c>
      <c r="Q23" s="78">
        <v>288946</v>
      </c>
      <c r="R23" s="79">
        <v>316020</v>
      </c>
      <c r="S23" s="79">
        <v>240271</v>
      </c>
      <c r="T23" s="79">
        <v>239199</v>
      </c>
      <c r="U23" s="80">
        <v>224014</v>
      </c>
      <c r="V23" s="80">
        <v>179328</v>
      </c>
      <c r="W23" s="80">
        <v>276045</v>
      </c>
      <c r="X23" s="99">
        <v>188960</v>
      </c>
      <c r="Y23" s="110">
        <v>272276</v>
      </c>
      <c r="Z23" s="92"/>
    </row>
    <row r="24" spans="1:28" x14ac:dyDescent="0.25">
      <c r="A24" s="29" t="s">
        <v>42</v>
      </c>
      <c r="B24" s="52"/>
      <c r="C24" s="30">
        <v>10942</v>
      </c>
      <c r="D24" s="30">
        <v>10224</v>
      </c>
      <c r="E24" s="30">
        <v>7745</v>
      </c>
      <c r="F24" s="30">
        <v>4877</v>
      </c>
      <c r="G24" s="30">
        <v>10567</v>
      </c>
      <c r="H24" s="30">
        <v>13869</v>
      </c>
      <c r="I24" s="31">
        <v>18380</v>
      </c>
      <c r="J24" s="31">
        <v>15656</v>
      </c>
      <c r="K24" s="32">
        <v>8055</v>
      </c>
      <c r="L24" s="32">
        <v>6235</v>
      </c>
      <c r="M24" s="78">
        <v>11224</v>
      </c>
      <c r="N24" s="78">
        <v>7779</v>
      </c>
      <c r="O24" s="78">
        <v>3591</v>
      </c>
      <c r="P24" s="78">
        <v>22152</v>
      </c>
      <c r="Q24" s="78">
        <v>25941</v>
      </c>
      <c r="R24" s="79">
        <v>25085</v>
      </c>
      <c r="S24" s="79">
        <v>46037</v>
      </c>
      <c r="T24" s="79">
        <v>29347</v>
      </c>
      <c r="U24" s="80">
        <v>38012</v>
      </c>
      <c r="V24" s="80">
        <v>135644</v>
      </c>
      <c r="W24" s="80">
        <v>38368</v>
      </c>
      <c r="X24" s="99">
        <v>31323</v>
      </c>
      <c r="Y24" s="110">
        <v>55746</v>
      </c>
      <c r="Z24" s="92"/>
    </row>
    <row r="25" spans="1:28" x14ac:dyDescent="0.25">
      <c r="A25" s="29" t="s">
        <v>43</v>
      </c>
      <c r="B25" s="52"/>
      <c r="C25" s="30"/>
      <c r="D25" s="30"/>
      <c r="E25" s="30"/>
      <c r="F25" s="30"/>
      <c r="G25" s="30"/>
      <c r="H25" s="30">
        <v>2315</v>
      </c>
      <c r="I25" s="31"/>
      <c r="J25" s="31">
        <v>2157</v>
      </c>
      <c r="K25" s="32"/>
      <c r="L25" s="32"/>
      <c r="M25" s="78"/>
      <c r="N25" s="78"/>
      <c r="O25" s="78"/>
      <c r="P25" s="78"/>
      <c r="Q25" s="78"/>
      <c r="R25" s="79"/>
      <c r="S25" s="79"/>
      <c r="T25" s="79"/>
      <c r="U25" s="80"/>
      <c r="V25" s="80"/>
      <c r="W25" s="80"/>
      <c r="X25" s="99"/>
      <c r="Y25" s="110"/>
      <c r="Z25" s="92"/>
    </row>
    <row r="26" spans="1:28" x14ac:dyDescent="0.25">
      <c r="A26" s="29" t="s">
        <v>44</v>
      </c>
      <c r="B26" s="52"/>
      <c r="C26" s="30"/>
      <c r="D26" s="30"/>
      <c r="E26" s="30"/>
      <c r="F26" s="30"/>
      <c r="G26" s="30"/>
      <c r="H26" s="30"/>
      <c r="I26" s="31"/>
      <c r="J26" s="31"/>
      <c r="K26" s="32">
        <v>491339</v>
      </c>
      <c r="L26" s="32">
        <v>1368178</v>
      </c>
      <c r="M26" s="78">
        <v>908693</v>
      </c>
      <c r="N26" s="78">
        <v>464414</v>
      </c>
      <c r="O26" s="78">
        <v>374932</v>
      </c>
      <c r="P26" s="78">
        <v>260360</v>
      </c>
      <c r="Q26" s="78">
        <v>300833</v>
      </c>
      <c r="R26" s="79">
        <v>457062</v>
      </c>
      <c r="S26" s="79">
        <v>1200643</v>
      </c>
      <c r="T26" s="79">
        <v>1263345</v>
      </c>
      <c r="U26" s="80">
        <v>776565</v>
      </c>
      <c r="V26" s="80">
        <v>718029</v>
      </c>
      <c r="W26" s="80">
        <v>923382</v>
      </c>
      <c r="X26" s="99">
        <v>1600816</v>
      </c>
      <c r="Y26" s="110">
        <v>2695025</v>
      </c>
      <c r="Z26" s="92"/>
    </row>
    <row r="27" spans="1:28" x14ac:dyDescent="0.25">
      <c r="A27" s="29" t="s">
        <v>45</v>
      </c>
      <c r="B27" s="52"/>
      <c r="C27" s="30"/>
      <c r="D27" s="30"/>
      <c r="E27" s="30"/>
      <c r="F27" s="30"/>
      <c r="G27" s="30"/>
      <c r="H27" s="30"/>
      <c r="I27" s="31"/>
      <c r="J27" s="31"/>
      <c r="K27" s="32"/>
      <c r="L27" s="32"/>
      <c r="M27" s="78"/>
      <c r="N27" s="78">
        <v>6389</v>
      </c>
      <c r="O27" s="78">
        <v>4793</v>
      </c>
      <c r="P27" s="78">
        <v>67488</v>
      </c>
      <c r="Q27" s="78">
        <v>33780</v>
      </c>
      <c r="R27" s="79">
        <v>2132</v>
      </c>
      <c r="S27" s="79">
        <v>1368</v>
      </c>
      <c r="T27" s="79">
        <v>6116</v>
      </c>
      <c r="U27" s="80">
        <v>5589</v>
      </c>
      <c r="V27" s="80">
        <v>2298</v>
      </c>
      <c r="W27" s="80">
        <v>1821</v>
      </c>
      <c r="X27" s="99">
        <v>2667</v>
      </c>
      <c r="Y27" s="110">
        <v>1559</v>
      </c>
      <c r="Z27" s="92"/>
    </row>
    <row r="28" spans="1:28" x14ac:dyDescent="0.25">
      <c r="A28" s="29" t="s">
        <v>46</v>
      </c>
      <c r="B28" s="52"/>
      <c r="C28" s="30"/>
      <c r="D28" s="30"/>
      <c r="E28" s="30"/>
      <c r="F28" s="30"/>
      <c r="G28" s="30"/>
      <c r="H28" s="30"/>
      <c r="I28" s="31"/>
      <c r="J28" s="31"/>
      <c r="K28" s="32"/>
      <c r="L28" s="32"/>
      <c r="M28" s="78"/>
      <c r="N28" s="78"/>
      <c r="O28" s="78"/>
      <c r="P28" s="78"/>
      <c r="Q28" s="78">
        <v>442084</v>
      </c>
      <c r="R28" s="79">
        <v>465547</v>
      </c>
      <c r="S28" s="79">
        <v>494895</v>
      </c>
      <c r="T28" s="79"/>
      <c r="U28" s="80">
        <v>479175</v>
      </c>
      <c r="V28" s="80">
        <v>542313</v>
      </c>
      <c r="W28" s="80">
        <v>606520</v>
      </c>
      <c r="X28" s="99">
        <v>663591</v>
      </c>
      <c r="Y28" s="110">
        <v>671869</v>
      </c>
      <c r="Z28" s="92"/>
    </row>
    <row r="29" spans="1:28" x14ac:dyDescent="0.25">
      <c r="A29" s="29" t="s">
        <v>47</v>
      </c>
      <c r="B29" s="52"/>
      <c r="C29" s="30"/>
      <c r="D29" s="30"/>
      <c r="E29" s="30">
        <v>27509</v>
      </c>
      <c r="F29" s="30"/>
      <c r="G29" s="30"/>
      <c r="H29" s="30"/>
      <c r="I29" s="31"/>
      <c r="J29" s="31"/>
      <c r="K29" s="32">
        <v>56</v>
      </c>
      <c r="L29" s="32">
        <v>276</v>
      </c>
      <c r="M29" s="78"/>
      <c r="N29" s="78"/>
      <c r="O29" s="78"/>
      <c r="P29" s="78"/>
      <c r="Q29" s="78"/>
      <c r="R29" s="79">
        <v>2032</v>
      </c>
      <c r="S29" s="79">
        <v>1122</v>
      </c>
      <c r="T29" s="79">
        <v>121</v>
      </c>
      <c r="U29" s="80">
        <v>3556</v>
      </c>
      <c r="V29" s="80">
        <v>3084</v>
      </c>
      <c r="W29" s="80">
        <v>2949</v>
      </c>
      <c r="X29" s="99">
        <v>2844</v>
      </c>
      <c r="Y29" s="110">
        <v>3374</v>
      </c>
      <c r="Z29" s="92"/>
    </row>
    <row r="30" spans="1:28" x14ac:dyDescent="0.25">
      <c r="A30" s="29" t="s">
        <v>48</v>
      </c>
      <c r="B30" s="52"/>
      <c r="C30" s="30"/>
      <c r="D30" s="30"/>
      <c r="E30" s="30"/>
      <c r="F30" s="30"/>
      <c r="G30" s="30"/>
      <c r="H30" s="30"/>
      <c r="I30" s="31"/>
      <c r="J30" s="31"/>
      <c r="K30" s="32"/>
      <c r="L30" s="32"/>
      <c r="M30" s="78"/>
      <c r="N30" s="78"/>
      <c r="O30" s="78"/>
      <c r="P30" s="78">
        <v>51</v>
      </c>
      <c r="Q30" s="78">
        <v>5753</v>
      </c>
      <c r="R30" s="79">
        <v>690</v>
      </c>
      <c r="S30" s="79">
        <v>819</v>
      </c>
      <c r="T30" s="79">
        <v>272</v>
      </c>
      <c r="U30" s="80">
        <v>1080</v>
      </c>
      <c r="V30" s="80">
        <v>803</v>
      </c>
      <c r="W30" s="80">
        <v>182</v>
      </c>
      <c r="X30" s="99">
        <v>1021</v>
      </c>
      <c r="Y30" s="110">
        <v>351</v>
      </c>
      <c r="Z30" s="92"/>
    </row>
    <row r="31" spans="1:28" x14ac:dyDescent="0.25">
      <c r="A31" s="29" t="s">
        <v>49</v>
      </c>
      <c r="B31" s="52"/>
      <c r="C31" s="30">
        <v>15000</v>
      </c>
      <c r="D31" s="30">
        <v>847198</v>
      </c>
      <c r="E31" s="30">
        <v>868436</v>
      </c>
      <c r="F31" s="30">
        <v>892124</v>
      </c>
      <c r="G31" s="30">
        <v>947360</v>
      </c>
      <c r="H31" s="30">
        <v>163355</v>
      </c>
      <c r="I31" s="31">
        <v>208561</v>
      </c>
      <c r="J31" s="31">
        <v>243022</v>
      </c>
      <c r="K31" s="32">
        <v>155016</v>
      </c>
      <c r="L31" s="32">
        <v>162204</v>
      </c>
      <c r="M31" s="78">
        <v>178381</v>
      </c>
      <c r="N31" s="78">
        <v>230798</v>
      </c>
      <c r="O31" s="78">
        <v>689608</v>
      </c>
      <c r="P31" s="78">
        <v>1485236</v>
      </c>
      <c r="Q31" s="78">
        <v>1295204</v>
      </c>
      <c r="R31" s="79">
        <v>1618065</v>
      </c>
      <c r="S31" s="79">
        <v>2214785</v>
      </c>
      <c r="T31" s="79">
        <v>2472763</v>
      </c>
      <c r="U31" s="80">
        <v>2822084</v>
      </c>
      <c r="V31" s="80">
        <v>3218170</v>
      </c>
      <c r="W31" s="80">
        <v>3097986</v>
      </c>
      <c r="X31" s="99">
        <v>3472726</v>
      </c>
      <c r="Y31" s="115">
        <v>3578994</v>
      </c>
      <c r="Z31" s="92"/>
    </row>
    <row r="32" spans="1:28" x14ac:dyDescent="0.25">
      <c r="A32" s="29" t="s">
        <v>50</v>
      </c>
      <c r="B32" s="52"/>
      <c r="C32" s="30"/>
      <c r="D32" s="30"/>
      <c r="E32" s="30"/>
      <c r="F32" s="30"/>
      <c r="G32" s="30"/>
      <c r="H32" s="30"/>
      <c r="I32" s="31"/>
      <c r="J32" s="31"/>
      <c r="K32" s="32"/>
      <c r="L32" s="32"/>
      <c r="M32" s="78"/>
      <c r="N32" s="78"/>
      <c r="O32" s="78"/>
      <c r="P32" s="78"/>
      <c r="Q32" s="78"/>
      <c r="R32" s="79">
        <v>1906</v>
      </c>
      <c r="S32" s="79">
        <v>6709</v>
      </c>
      <c r="T32" s="79">
        <v>7787</v>
      </c>
      <c r="U32" s="80">
        <v>6409</v>
      </c>
      <c r="V32" s="80">
        <v>3907</v>
      </c>
      <c r="W32" s="80">
        <v>2306</v>
      </c>
      <c r="X32" s="99">
        <v>3321</v>
      </c>
      <c r="Y32" s="110">
        <v>3912</v>
      </c>
      <c r="Z32" s="92"/>
    </row>
    <row r="33" spans="1:30" x14ac:dyDescent="0.25">
      <c r="A33" s="29" t="s">
        <v>51</v>
      </c>
      <c r="B33" s="52"/>
      <c r="C33" s="30"/>
      <c r="D33" s="30"/>
      <c r="E33" s="30"/>
      <c r="F33" s="30"/>
      <c r="G33" s="30"/>
      <c r="H33" s="30">
        <v>1212</v>
      </c>
      <c r="I33" s="31">
        <v>32805</v>
      </c>
      <c r="J33" s="31"/>
      <c r="K33" s="32"/>
      <c r="L33" s="32"/>
      <c r="M33" s="78"/>
      <c r="N33" s="78"/>
      <c r="O33" s="78"/>
      <c r="P33" s="78"/>
      <c r="Q33" s="78"/>
      <c r="R33" s="79"/>
      <c r="S33" s="79"/>
      <c r="T33" s="79"/>
      <c r="U33" s="80"/>
      <c r="V33" s="80"/>
      <c r="W33" s="80"/>
      <c r="X33" s="99"/>
      <c r="Y33" s="110"/>
      <c r="Z33" s="92"/>
    </row>
    <row r="34" spans="1:30" x14ac:dyDescent="0.25">
      <c r="A34" s="39" t="s">
        <v>52</v>
      </c>
      <c r="B34" s="53"/>
      <c r="C34" s="40"/>
      <c r="D34" s="40"/>
      <c r="E34" s="40"/>
      <c r="F34" s="40"/>
      <c r="G34" s="40"/>
      <c r="H34" s="40"/>
      <c r="I34" s="41"/>
      <c r="J34" s="41"/>
      <c r="K34" s="42"/>
      <c r="L34" s="42"/>
      <c r="M34" s="81"/>
      <c r="N34" s="81"/>
      <c r="O34" s="81"/>
      <c r="P34" s="81"/>
      <c r="Q34" s="81"/>
      <c r="R34" s="82">
        <v>223</v>
      </c>
      <c r="S34" s="82">
        <v>127</v>
      </c>
      <c r="T34" s="82"/>
      <c r="U34" s="80">
        <v>527</v>
      </c>
      <c r="V34" s="80">
        <v>135</v>
      </c>
      <c r="W34" s="80">
        <v>7476</v>
      </c>
      <c r="X34" s="99">
        <v>7306</v>
      </c>
      <c r="Y34" s="110">
        <v>8198</v>
      </c>
      <c r="Z34" s="92"/>
    </row>
    <row r="35" spans="1:30" x14ac:dyDescent="0.25">
      <c r="A35" s="39" t="s">
        <v>53</v>
      </c>
      <c r="B35" s="53"/>
      <c r="C35" s="40"/>
      <c r="D35" s="40"/>
      <c r="E35" s="40"/>
      <c r="F35" s="40"/>
      <c r="G35" s="40"/>
      <c r="H35" s="40"/>
      <c r="I35" s="41"/>
      <c r="J35" s="41"/>
      <c r="K35" s="42"/>
      <c r="L35" s="42"/>
      <c r="M35" s="81"/>
      <c r="N35" s="81"/>
      <c r="O35" s="81"/>
      <c r="P35" s="81"/>
      <c r="Q35" s="81"/>
      <c r="R35" s="82">
        <v>9480</v>
      </c>
      <c r="S35" s="82">
        <v>16802</v>
      </c>
      <c r="T35" s="82">
        <v>15158</v>
      </c>
      <c r="U35" s="80">
        <v>21257</v>
      </c>
      <c r="V35" s="80">
        <v>70026</v>
      </c>
      <c r="W35" s="80">
        <v>533915</v>
      </c>
      <c r="X35" s="99">
        <v>816626</v>
      </c>
      <c r="Y35" s="110">
        <v>290974</v>
      </c>
      <c r="Z35" s="92"/>
    </row>
    <row r="36" spans="1:30" x14ac:dyDescent="0.25">
      <c r="A36" s="54" t="s">
        <v>54</v>
      </c>
      <c r="B36" s="55"/>
      <c r="C36" s="56"/>
      <c r="D36" s="56"/>
      <c r="E36" s="56"/>
      <c r="F36" s="56"/>
      <c r="G36" s="56"/>
      <c r="H36" s="56"/>
      <c r="I36" s="41"/>
      <c r="J36" s="41"/>
      <c r="K36" s="42"/>
      <c r="L36" s="42"/>
      <c r="M36" s="42"/>
      <c r="N36" s="42"/>
      <c r="O36" s="42"/>
      <c r="P36" s="42"/>
      <c r="Q36" s="42"/>
      <c r="R36" s="57"/>
      <c r="S36" s="57"/>
      <c r="T36" s="57"/>
      <c r="U36" s="58"/>
      <c r="V36" s="80">
        <v>3308430</v>
      </c>
      <c r="W36" s="80">
        <v>4919144</v>
      </c>
      <c r="X36" s="99">
        <v>5526536</v>
      </c>
      <c r="Y36" s="110">
        <v>6158471</v>
      </c>
      <c r="Z36" s="92"/>
    </row>
    <row r="37" spans="1:30" x14ac:dyDescent="0.25">
      <c r="A37" s="54" t="s">
        <v>64</v>
      </c>
      <c r="B37" s="55"/>
      <c r="C37" s="56"/>
      <c r="D37" s="56"/>
      <c r="E37" s="56"/>
      <c r="F37" s="56"/>
      <c r="G37" s="56"/>
      <c r="H37" s="56"/>
      <c r="I37" s="41"/>
      <c r="J37" s="41"/>
      <c r="K37" s="42"/>
      <c r="L37" s="42"/>
      <c r="M37" s="42"/>
      <c r="N37" s="42"/>
      <c r="O37" s="42"/>
      <c r="P37" s="42"/>
      <c r="Q37" s="42"/>
      <c r="R37" s="57"/>
      <c r="S37" s="57"/>
      <c r="T37" s="57"/>
      <c r="U37" s="58"/>
      <c r="V37" s="88"/>
      <c r="W37" s="88">
        <v>1517</v>
      </c>
      <c r="X37" s="104">
        <v>2132</v>
      </c>
      <c r="Y37" s="116">
        <v>1522</v>
      </c>
      <c r="Z37" s="92"/>
    </row>
    <row r="38" spans="1:30" ht="15.75" thickBot="1" x14ac:dyDescent="0.3">
      <c r="A38" s="39" t="s">
        <v>55</v>
      </c>
      <c r="B38" s="40">
        <v>3363</v>
      </c>
      <c r="C38" s="40">
        <v>61739</v>
      </c>
      <c r="D38" s="40">
        <v>7279</v>
      </c>
      <c r="E38" s="40">
        <v>143957</v>
      </c>
      <c r="F38" s="40">
        <v>187368</v>
      </c>
      <c r="G38" s="40">
        <v>127282</v>
      </c>
      <c r="H38" s="40">
        <v>292755</v>
      </c>
      <c r="I38" s="41">
        <v>110915</v>
      </c>
      <c r="J38" s="41">
        <v>491223.26</v>
      </c>
      <c r="K38" s="42">
        <v>89899</v>
      </c>
      <c r="L38" s="42">
        <v>96790</v>
      </c>
      <c r="M38" s="81">
        <v>105127</v>
      </c>
      <c r="N38" s="81">
        <v>38032</v>
      </c>
      <c r="O38" s="81">
        <v>85585</v>
      </c>
      <c r="P38" s="81">
        <v>193941</v>
      </c>
      <c r="Q38" s="81">
        <v>41634</v>
      </c>
      <c r="R38" s="82">
        <v>58817</v>
      </c>
      <c r="S38" s="82">
        <v>94750</v>
      </c>
      <c r="T38" s="82">
        <v>118086</v>
      </c>
      <c r="U38" s="88">
        <f>63462+57821+18711-16075</f>
        <v>123919</v>
      </c>
      <c r="V38" s="88">
        <v>488156.9</v>
      </c>
      <c r="W38" s="88">
        <f>19721+173801-20820+428346</f>
        <v>601048</v>
      </c>
      <c r="X38" s="104">
        <f>23224+210502-22596+432071</f>
        <v>643201</v>
      </c>
      <c r="Y38" s="116">
        <v>744226</v>
      </c>
      <c r="Z38" s="92"/>
      <c r="AA38" s="92"/>
      <c r="AB38" s="93"/>
      <c r="AC38" s="92"/>
      <c r="AD38" s="92"/>
    </row>
    <row r="39" spans="1:30" ht="15.75" thickBot="1" x14ac:dyDescent="0.3">
      <c r="A39" s="43" t="s">
        <v>56</v>
      </c>
      <c r="B39" s="44">
        <f t="shared" ref="B39:U39" si="4">SUM(B13:B38)</f>
        <v>1099064</v>
      </c>
      <c r="C39" s="44">
        <f t="shared" si="4"/>
        <v>4144437</v>
      </c>
      <c r="D39" s="44">
        <f t="shared" si="4"/>
        <v>11614978</v>
      </c>
      <c r="E39" s="44">
        <f t="shared" si="4"/>
        <v>12461415</v>
      </c>
      <c r="F39" s="44">
        <f t="shared" si="4"/>
        <v>14177154</v>
      </c>
      <c r="G39" s="44">
        <f t="shared" si="4"/>
        <v>15300333</v>
      </c>
      <c r="H39" s="44">
        <f t="shared" si="4"/>
        <v>14959975</v>
      </c>
      <c r="I39" s="45">
        <f t="shared" si="4"/>
        <v>17191235</v>
      </c>
      <c r="J39" s="45">
        <f t="shared" si="4"/>
        <v>19784783.260000002</v>
      </c>
      <c r="K39" s="46">
        <f t="shared" si="4"/>
        <v>16568990</v>
      </c>
      <c r="L39" s="46">
        <f t="shared" si="4"/>
        <v>17337895</v>
      </c>
      <c r="M39" s="47">
        <f t="shared" si="4"/>
        <v>18402032</v>
      </c>
      <c r="N39" s="47">
        <f t="shared" si="4"/>
        <v>18044742</v>
      </c>
      <c r="O39" s="47">
        <f t="shared" si="4"/>
        <v>18318773</v>
      </c>
      <c r="P39" s="47">
        <f t="shared" si="4"/>
        <v>20472479</v>
      </c>
      <c r="Q39" s="47">
        <f t="shared" si="4"/>
        <v>20614905</v>
      </c>
      <c r="R39" s="48">
        <f t="shared" si="4"/>
        <v>24052460</v>
      </c>
      <c r="S39" s="48">
        <f t="shared" si="4"/>
        <v>28744720</v>
      </c>
      <c r="T39" s="48">
        <f t="shared" si="4"/>
        <v>33186814</v>
      </c>
      <c r="U39" s="47">
        <f t="shared" si="4"/>
        <v>38297731</v>
      </c>
      <c r="V39" s="47">
        <v>41570700.899999999</v>
      </c>
      <c r="W39" s="47">
        <f>SUM(W13:W38)</f>
        <v>44372443</v>
      </c>
      <c r="X39" s="102">
        <f>SUM(X13:X38)</f>
        <v>49786513</v>
      </c>
      <c r="Y39" s="113">
        <f>SUM(Y13:Y38)</f>
        <v>50549839</v>
      </c>
      <c r="Z39" s="92"/>
      <c r="AA39" s="92"/>
      <c r="AB39" s="94"/>
    </row>
    <row r="40" spans="1:30" ht="15.75" thickBot="1" x14ac:dyDescent="0.3">
      <c r="A40" s="59"/>
      <c r="B40" s="60"/>
      <c r="C40" s="60"/>
      <c r="D40" s="60"/>
      <c r="E40" s="60"/>
      <c r="F40" s="60"/>
      <c r="G40" s="60"/>
      <c r="H40" s="60"/>
      <c r="I40" s="61"/>
      <c r="J40" s="62"/>
      <c r="K40" s="63"/>
      <c r="L40" s="63"/>
      <c r="M40" s="64"/>
      <c r="N40" s="64"/>
      <c r="O40" s="64"/>
      <c r="P40" s="64"/>
      <c r="Q40" s="64"/>
      <c r="R40" s="65"/>
      <c r="S40" s="65"/>
      <c r="T40" s="65"/>
      <c r="U40" s="64"/>
      <c r="V40" s="64"/>
      <c r="W40" s="64"/>
      <c r="X40" s="105"/>
      <c r="Y40" s="117"/>
      <c r="Z40" s="92"/>
    </row>
    <row r="41" spans="1:30" ht="15.75" thickBot="1" x14ac:dyDescent="0.3">
      <c r="A41" s="43" t="s">
        <v>57</v>
      </c>
      <c r="B41" s="44">
        <f t="shared" ref="B41:X41" si="5">B11-B39</f>
        <v>16465.219999999972</v>
      </c>
      <c r="C41" s="44">
        <f t="shared" si="5"/>
        <v>390590.71999999974</v>
      </c>
      <c r="D41" s="44">
        <f t="shared" si="5"/>
        <v>191335.59999999963</v>
      </c>
      <c r="E41" s="44">
        <f t="shared" si="5"/>
        <v>-40628.970000000671</v>
      </c>
      <c r="F41" s="44">
        <f t="shared" si="5"/>
        <v>65928.169999999925</v>
      </c>
      <c r="G41" s="44">
        <f t="shared" si="5"/>
        <v>9292.070000000298</v>
      </c>
      <c r="H41" s="44">
        <f t="shared" si="5"/>
        <v>538173</v>
      </c>
      <c r="I41" s="45">
        <f t="shared" si="5"/>
        <v>-523441</v>
      </c>
      <c r="J41" s="45">
        <f t="shared" si="5"/>
        <v>-2711064.2600000016</v>
      </c>
      <c r="K41" s="46">
        <f t="shared" si="5"/>
        <v>473566</v>
      </c>
      <c r="L41" s="46">
        <f t="shared" si="5"/>
        <v>-441440</v>
      </c>
      <c r="M41" s="47">
        <f t="shared" si="5"/>
        <v>-620547</v>
      </c>
      <c r="N41" s="47">
        <f t="shared" si="5"/>
        <v>455692</v>
      </c>
      <c r="O41" s="47">
        <f t="shared" si="5"/>
        <v>561026</v>
      </c>
      <c r="P41" s="47">
        <f t="shared" si="5"/>
        <v>197204</v>
      </c>
      <c r="Q41" s="47">
        <f t="shared" si="5"/>
        <v>1681470</v>
      </c>
      <c r="R41" s="48">
        <f t="shared" si="5"/>
        <v>893313</v>
      </c>
      <c r="S41" s="48">
        <f t="shared" si="5"/>
        <v>-767204</v>
      </c>
      <c r="T41" s="48">
        <f t="shared" si="5"/>
        <v>597162</v>
      </c>
      <c r="U41" s="47">
        <f t="shared" si="5"/>
        <v>-1071268</v>
      </c>
      <c r="V41" s="47">
        <v>453610.10000000149</v>
      </c>
      <c r="W41" s="47">
        <f t="shared" ref="W41" si="6">W11-W39</f>
        <v>1261091</v>
      </c>
      <c r="X41" s="102">
        <f t="shared" si="5"/>
        <v>1341686</v>
      </c>
      <c r="Y41" s="113">
        <f t="shared" ref="Y41" si="7">Y11-Y39</f>
        <v>-78032</v>
      </c>
      <c r="Z41" s="96"/>
    </row>
    <row r="42" spans="1:30" x14ac:dyDescent="0.25">
      <c r="A42" s="66"/>
      <c r="B42" s="67"/>
      <c r="C42" s="67"/>
      <c r="D42" s="67"/>
      <c r="E42" s="67"/>
      <c r="F42" s="67"/>
      <c r="G42" s="67"/>
      <c r="H42" s="67"/>
      <c r="I42" s="68"/>
      <c r="J42" s="25"/>
      <c r="K42" s="51"/>
      <c r="L42" s="51"/>
      <c r="M42" s="69"/>
      <c r="N42" s="69"/>
      <c r="O42" s="69"/>
      <c r="P42" s="69"/>
      <c r="Q42" s="69"/>
      <c r="R42" s="70"/>
      <c r="S42" s="70"/>
      <c r="T42" s="70"/>
      <c r="U42" s="71"/>
      <c r="V42" s="71"/>
      <c r="W42" s="71"/>
      <c r="X42" s="106"/>
      <c r="Y42" s="118"/>
      <c r="Z42" s="92"/>
    </row>
    <row r="43" spans="1:30" x14ac:dyDescent="0.25">
      <c r="A43" s="72" t="s">
        <v>58</v>
      </c>
      <c r="B43" s="31"/>
      <c r="C43" s="31"/>
      <c r="D43" s="31"/>
      <c r="E43" s="31"/>
      <c r="F43" s="31"/>
      <c r="G43" s="31"/>
      <c r="H43" s="31"/>
      <c r="I43" s="31">
        <v>920000</v>
      </c>
      <c r="J43" s="31">
        <v>1620000</v>
      </c>
      <c r="K43" s="32">
        <v>620000</v>
      </c>
      <c r="L43" s="32">
        <v>770000</v>
      </c>
      <c r="M43" s="78">
        <v>70000</v>
      </c>
      <c r="N43" s="78"/>
      <c r="O43" s="78"/>
      <c r="P43" s="78"/>
      <c r="Q43" s="78"/>
      <c r="R43" s="79"/>
      <c r="S43" s="79"/>
      <c r="T43" s="79">
        <v>611777</v>
      </c>
      <c r="U43" s="80">
        <f>699982+234420</f>
        <v>934402</v>
      </c>
      <c r="V43" s="80">
        <v>1203241</v>
      </c>
      <c r="W43" s="80">
        <v>500000</v>
      </c>
      <c r="X43" s="99">
        <v>635000</v>
      </c>
      <c r="Y43" s="110">
        <v>700000</v>
      </c>
      <c r="Z43" s="92"/>
    </row>
    <row r="44" spans="1:30" x14ac:dyDescent="0.25">
      <c r="A44" s="73" t="s">
        <v>59</v>
      </c>
      <c r="B44" s="31"/>
      <c r="C44" s="31"/>
      <c r="D44" s="31"/>
      <c r="E44" s="31"/>
      <c r="F44" s="31"/>
      <c r="G44" s="31"/>
      <c r="H44" s="31"/>
      <c r="I44" s="31"/>
      <c r="J44" s="31"/>
      <c r="K44" s="32">
        <v>-86957</v>
      </c>
      <c r="L44" s="32">
        <v>-173913</v>
      </c>
      <c r="M44" s="78">
        <v>-206700</v>
      </c>
      <c r="N44" s="78">
        <v>-239487</v>
      </c>
      <c r="O44" s="78">
        <v>-239487</v>
      </c>
      <c r="P44" s="78">
        <v>-239487</v>
      </c>
      <c r="Q44" s="78">
        <v>-239487</v>
      </c>
      <c r="R44" s="79">
        <v>-239487</v>
      </c>
      <c r="S44" s="79">
        <v>-239487</v>
      </c>
      <c r="T44" s="79">
        <v>-239487</v>
      </c>
      <c r="U44" s="80">
        <v>-239487</v>
      </c>
      <c r="V44" s="80">
        <v>-278557</v>
      </c>
      <c r="W44" s="80">
        <f>-239487-2000000-78140</f>
        <v>-2317627</v>
      </c>
      <c r="X44" s="99">
        <f>-239487-78140</f>
        <v>-317627</v>
      </c>
      <c r="Y44" s="110">
        <v>-286587</v>
      </c>
      <c r="Z44" s="120"/>
    </row>
    <row r="45" spans="1:30" ht="15.75" thickBot="1" x14ac:dyDescent="0.3">
      <c r="A45" s="74" t="s">
        <v>60</v>
      </c>
      <c r="B45" s="41">
        <v>-16465</v>
      </c>
      <c r="C45" s="41">
        <v>-390591</v>
      </c>
      <c r="D45" s="41">
        <v>-191336</v>
      </c>
      <c r="E45" s="41">
        <v>40629</v>
      </c>
      <c r="F45" s="41">
        <v>-65928</v>
      </c>
      <c r="G45" s="41">
        <v>-9292</v>
      </c>
      <c r="H45" s="41">
        <v>-538173</v>
      </c>
      <c r="I45" s="41">
        <v>-396559</v>
      </c>
      <c r="J45" s="41">
        <v>1091064</v>
      </c>
      <c r="K45" s="42">
        <v>-1006609</v>
      </c>
      <c r="L45" s="42">
        <v>-154647</v>
      </c>
      <c r="M45" s="81">
        <v>757247</v>
      </c>
      <c r="N45" s="81">
        <v>-216205</v>
      </c>
      <c r="O45" s="81">
        <v>-321539</v>
      </c>
      <c r="P45" s="81">
        <v>42283</v>
      </c>
      <c r="Q45" s="81">
        <v>-1441983</v>
      </c>
      <c r="R45" s="82">
        <v>-653826</v>
      </c>
      <c r="S45" s="82">
        <v>1006691</v>
      </c>
      <c r="T45" s="82">
        <f>-970313+861</f>
        <v>-969452</v>
      </c>
      <c r="U45" s="88">
        <f>672300-300000+4053</f>
        <v>376353</v>
      </c>
      <c r="V45" s="88">
        <v>-1378294</v>
      </c>
      <c r="W45" s="88">
        <f>150107+400000+6429</f>
        <v>556536</v>
      </c>
      <c r="X45" s="104">
        <f>-1660435+1376</f>
        <v>-1659059</v>
      </c>
      <c r="Y45" s="116">
        <v>-335381</v>
      </c>
      <c r="Z45" s="92"/>
    </row>
    <row r="46" spans="1:30" ht="15.75" thickBot="1" x14ac:dyDescent="0.3">
      <c r="A46" s="43" t="s">
        <v>61</v>
      </c>
      <c r="B46" s="45">
        <f t="shared" ref="B46:X46" si="8">SUM(B43:B45)</f>
        <v>-16465</v>
      </c>
      <c r="C46" s="45">
        <f t="shared" si="8"/>
        <v>-390591</v>
      </c>
      <c r="D46" s="45">
        <f t="shared" si="8"/>
        <v>-191336</v>
      </c>
      <c r="E46" s="45">
        <f t="shared" si="8"/>
        <v>40629</v>
      </c>
      <c r="F46" s="45">
        <f t="shared" si="8"/>
        <v>-65928</v>
      </c>
      <c r="G46" s="45">
        <f t="shared" si="8"/>
        <v>-9292</v>
      </c>
      <c r="H46" s="45">
        <f t="shared" si="8"/>
        <v>-538173</v>
      </c>
      <c r="I46" s="45">
        <f t="shared" si="8"/>
        <v>523441</v>
      </c>
      <c r="J46" s="45">
        <f t="shared" si="8"/>
        <v>2711064</v>
      </c>
      <c r="K46" s="46">
        <f t="shared" si="8"/>
        <v>-473566</v>
      </c>
      <c r="L46" s="46">
        <f t="shared" si="8"/>
        <v>441440</v>
      </c>
      <c r="M46" s="47">
        <f t="shared" si="8"/>
        <v>620547</v>
      </c>
      <c r="N46" s="47">
        <f t="shared" si="8"/>
        <v>-455692</v>
      </c>
      <c r="O46" s="47">
        <f t="shared" si="8"/>
        <v>-561026</v>
      </c>
      <c r="P46" s="47">
        <f t="shared" si="8"/>
        <v>-197204</v>
      </c>
      <c r="Q46" s="47">
        <f t="shared" si="8"/>
        <v>-1681470</v>
      </c>
      <c r="R46" s="48">
        <f t="shared" si="8"/>
        <v>-893313</v>
      </c>
      <c r="S46" s="48">
        <f t="shared" si="8"/>
        <v>767204</v>
      </c>
      <c r="T46" s="48">
        <f t="shared" si="8"/>
        <v>-597162</v>
      </c>
      <c r="U46" s="47">
        <f>SUM(U43:U45)</f>
        <v>1071268</v>
      </c>
      <c r="V46" s="47">
        <v>-453610</v>
      </c>
      <c r="W46" s="47">
        <f t="shared" ref="W46" si="9">SUM(W43:W45)</f>
        <v>-1261091</v>
      </c>
      <c r="X46" s="102">
        <f t="shared" si="8"/>
        <v>-1341686</v>
      </c>
      <c r="Y46" s="113">
        <f t="shared" ref="Y46" si="10">SUM(Y43:Y45)</f>
        <v>78032</v>
      </c>
      <c r="Z46" s="92"/>
    </row>
    <row r="47" spans="1:30" ht="15.75" thickBot="1" x14ac:dyDescent="0.3">
      <c r="A47" s="59"/>
      <c r="B47" s="61"/>
      <c r="C47" s="61"/>
      <c r="D47" s="61"/>
      <c r="E47" s="61"/>
      <c r="F47" s="61"/>
      <c r="G47" s="61"/>
      <c r="H47" s="61"/>
      <c r="I47" s="61"/>
      <c r="J47" s="62"/>
      <c r="K47" s="63"/>
      <c r="L47" s="63"/>
      <c r="M47" s="89"/>
      <c r="N47" s="89"/>
      <c r="O47" s="89"/>
      <c r="P47" s="89"/>
      <c r="Q47" s="89"/>
      <c r="R47" s="90"/>
      <c r="S47" s="90"/>
      <c r="T47" s="90"/>
      <c r="U47" s="89"/>
      <c r="V47" s="89"/>
      <c r="W47" s="89"/>
      <c r="X47" s="107"/>
      <c r="Y47" s="119"/>
      <c r="Z47" s="92"/>
    </row>
    <row r="48" spans="1:30" ht="15.75" thickBot="1" x14ac:dyDescent="0.3">
      <c r="A48" s="43" t="s">
        <v>62</v>
      </c>
      <c r="B48" s="45">
        <f t="shared" ref="B48:X48" si="11">B41+B46</f>
        <v>0.21999999997206032</v>
      </c>
      <c r="C48" s="45">
        <f t="shared" si="11"/>
        <v>-0.28000000026077032</v>
      </c>
      <c r="D48" s="45">
        <f t="shared" si="11"/>
        <v>-0.40000000037252903</v>
      </c>
      <c r="E48" s="45">
        <f t="shared" si="11"/>
        <v>2.9999999329447746E-2</v>
      </c>
      <c r="F48" s="45">
        <f t="shared" si="11"/>
        <v>0.16999999992549419</v>
      </c>
      <c r="G48" s="45">
        <f t="shared" si="11"/>
        <v>7.0000000298023224E-2</v>
      </c>
      <c r="H48" s="45">
        <f t="shared" si="11"/>
        <v>0</v>
      </c>
      <c r="I48" s="45">
        <f t="shared" si="11"/>
        <v>0</v>
      </c>
      <c r="J48" s="45">
        <f t="shared" si="11"/>
        <v>-0.26000000163912773</v>
      </c>
      <c r="K48" s="46">
        <f t="shared" si="11"/>
        <v>0</v>
      </c>
      <c r="L48" s="46">
        <f t="shared" si="11"/>
        <v>0</v>
      </c>
      <c r="M48" s="47">
        <f t="shared" si="11"/>
        <v>0</v>
      </c>
      <c r="N48" s="47">
        <f t="shared" si="11"/>
        <v>0</v>
      </c>
      <c r="O48" s="47">
        <f t="shared" si="11"/>
        <v>0</v>
      </c>
      <c r="P48" s="47">
        <f t="shared" si="11"/>
        <v>0</v>
      </c>
      <c r="Q48" s="47">
        <f t="shared" si="11"/>
        <v>0</v>
      </c>
      <c r="R48" s="48">
        <f t="shared" si="11"/>
        <v>0</v>
      </c>
      <c r="S48" s="48">
        <f t="shared" si="11"/>
        <v>0</v>
      </c>
      <c r="T48" s="48">
        <f t="shared" si="11"/>
        <v>0</v>
      </c>
      <c r="U48" s="47">
        <f t="shared" si="11"/>
        <v>0</v>
      </c>
      <c r="V48" s="47">
        <v>0.10000000149011612</v>
      </c>
      <c r="W48" s="47">
        <f t="shared" ref="W48" si="12">W41+W46</f>
        <v>0</v>
      </c>
      <c r="X48" s="102">
        <f t="shared" si="11"/>
        <v>0</v>
      </c>
      <c r="Y48" s="113">
        <f t="shared" ref="Y48" si="13">Y41+Y46</f>
        <v>0</v>
      </c>
      <c r="Z48" s="92"/>
    </row>
    <row r="49" spans="1:24" x14ac:dyDescent="0.25">
      <c r="A49" s="75"/>
      <c r="B49" s="76"/>
      <c r="C49" s="76"/>
      <c r="D49" s="76"/>
      <c r="E49" s="76"/>
      <c r="F49" s="76"/>
      <c r="G49" s="76"/>
      <c r="H49" s="76"/>
      <c r="I49" s="76"/>
      <c r="J49" s="6"/>
      <c r="K49" s="7"/>
      <c r="L49" s="8"/>
      <c r="M49" s="9"/>
      <c r="N49" s="9"/>
      <c r="O49" s="9"/>
      <c r="P49" s="9"/>
      <c r="Q49" s="9"/>
      <c r="X49" s="1"/>
    </row>
    <row r="50" spans="1:24" x14ac:dyDescent="0.25">
      <c r="A50" s="11" t="s">
        <v>63</v>
      </c>
      <c r="B50" s="11"/>
      <c r="C50" s="11"/>
      <c r="D50" s="11"/>
      <c r="E50" s="11"/>
      <c r="F50" s="11"/>
      <c r="G50" s="11"/>
      <c r="H50" s="11"/>
      <c r="I50" s="6"/>
      <c r="J50" s="6"/>
      <c r="K50" s="7"/>
      <c r="L50" s="8"/>
      <c r="M50" s="9"/>
      <c r="N50" s="9"/>
      <c r="O50" s="9"/>
      <c r="P50" s="9"/>
      <c r="Q50" s="9"/>
      <c r="X50" s="1"/>
    </row>
    <row r="51" spans="1:24" x14ac:dyDescent="0.25">
      <c r="A51" s="8"/>
      <c r="B51" s="8"/>
      <c r="C51" s="8"/>
      <c r="D51" s="8"/>
      <c r="E51" s="8"/>
      <c r="F51" s="8"/>
      <c r="G51" s="8"/>
      <c r="H51" s="8"/>
      <c r="I51" s="7"/>
      <c r="J51" s="7"/>
      <c r="K51" s="7"/>
      <c r="M51" s="9"/>
      <c r="N51" s="9"/>
      <c r="O51" s="9"/>
      <c r="P51" s="9"/>
      <c r="Q51" s="9"/>
      <c r="X51" s="1"/>
    </row>
    <row r="52" spans="1:24" x14ac:dyDescent="0.25">
      <c r="A52" s="8"/>
      <c r="B52" s="8"/>
      <c r="C52" s="8"/>
      <c r="D52" s="8"/>
      <c r="E52" s="8"/>
      <c r="F52" s="8"/>
      <c r="G52" s="8"/>
      <c r="H52" s="8"/>
      <c r="I52" s="7"/>
      <c r="J52" s="7"/>
      <c r="K52" s="7"/>
      <c r="L52" s="8"/>
      <c r="M52" s="9"/>
      <c r="N52" s="9"/>
      <c r="O52" s="9"/>
      <c r="P52" s="9"/>
      <c r="Q52" s="9"/>
      <c r="X52" s="1"/>
    </row>
    <row r="53" spans="1:24" x14ac:dyDescent="0.25">
      <c r="I53" s="9"/>
      <c r="J53" s="9"/>
      <c r="K53" s="9"/>
      <c r="L53" s="8"/>
      <c r="M53" s="9"/>
      <c r="N53" s="9"/>
      <c r="O53" s="9"/>
      <c r="P53" s="9"/>
      <c r="Q53" s="9"/>
      <c r="X53" s="1"/>
    </row>
    <row r="54" spans="1:24" x14ac:dyDescent="0.25">
      <c r="I54" s="9"/>
      <c r="J54" s="9"/>
      <c r="K54" s="9"/>
      <c r="L54" s="8"/>
      <c r="M54" s="9"/>
      <c r="N54" s="9"/>
      <c r="O54" s="9"/>
      <c r="P54" s="9"/>
      <c r="Q54" s="9"/>
      <c r="X54" s="1"/>
    </row>
    <row r="55" spans="1:24" x14ac:dyDescent="0.25">
      <c r="I55" s="9"/>
      <c r="J55" s="9"/>
      <c r="K55" s="9"/>
      <c r="L55" s="8"/>
      <c r="M55" s="9"/>
      <c r="N55" s="9"/>
      <c r="O55" s="9"/>
      <c r="P55" s="9"/>
      <c r="Q55" s="9"/>
      <c r="X55" s="1"/>
    </row>
    <row r="56" spans="1:24" x14ac:dyDescent="0.25">
      <c r="I56" s="9"/>
      <c r="J56" s="9"/>
      <c r="K56" s="9"/>
      <c r="L56" s="8"/>
      <c r="M56" s="9"/>
      <c r="N56" s="9"/>
      <c r="O56" s="9"/>
      <c r="P56" s="9"/>
      <c r="Q56" s="9"/>
      <c r="X56" s="1"/>
    </row>
    <row r="57" spans="1:24" x14ac:dyDescent="0.25">
      <c r="I57" s="9"/>
      <c r="J57" s="9"/>
      <c r="K57" s="9"/>
      <c r="L57" s="8"/>
      <c r="M57" s="9"/>
      <c r="N57" s="9"/>
      <c r="O57" s="9"/>
      <c r="P57" s="9"/>
      <c r="Q57" s="9"/>
      <c r="X57" s="1"/>
    </row>
    <row r="58" spans="1:24" x14ac:dyDescent="0.25">
      <c r="I58" s="9"/>
      <c r="J58" s="9"/>
      <c r="K58" s="9"/>
      <c r="L58" s="8"/>
      <c r="M58" s="9"/>
      <c r="N58" s="9"/>
      <c r="O58" s="9"/>
      <c r="P58" s="9"/>
      <c r="Q58" s="9"/>
      <c r="X58" s="1"/>
    </row>
    <row r="59" spans="1:24" x14ac:dyDescent="0.25">
      <c r="I59" s="9"/>
      <c r="J59" s="9"/>
      <c r="K59" s="9"/>
      <c r="L59" s="8"/>
      <c r="M59" s="9"/>
      <c r="N59" s="9"/>
      <c r="O59" s="9"/>
      <c r="P59" s="9"/>
      <c r="Q59" s="9"/>
      <c r="X59" s="1"/>
    </row>
    <row r="60" spans="1:24" x14ac:dyDescent="0.25">
      <c r="I60" s="9"/>
      <c r="J60" s="9"/>
      <c r="K60" s="9"/>
      <c r="L60" s="8"/>
      <c r="M60" s="9"/>
      <c r="N60" s="9"/>
      <c r="O60" s="9"/>
      <c r="P60" s="9"/>
      <c r="Q60" s="9"/>
      <c r="X60" s="1"/>
    </row>
    <row r="61" spans="1:24" x14ac:dyDescent="0.25">
      <c r="I61" s="9"/>
      <c r="J61" s="9"/>
      <c r="K61" s="9"/>
      <c r="L61" s="8"/>
      <c r="M61" s="9"/>
      <c r="N61" s="9"/>
      <c r="O61" s="9"/>
      <c r="P61" s="9"/>
      <c r="Q61" s="9"/>
      <c r="X61" s="1"/>
    </row>
    <row r="62" spans="1:24" x14ac:dyDescent="0.25">
      <c r="I62" s="9"/>
      <c r="J62" s="9"/>
      <c r="K62" s="9"/>
      <c r="L62" s="8"/>
      <c r="M62" s="9"/>
      <c r="N62" s="9"/>
      <c r="O62" s="9"/>
      <c r="P62" s="9"/>
      <c r="Q62" s="9"/>
      <c r="X62" s="1"/>
    </row>
    <row r="63" spans="1:24" x14ac:dyDescent="0.25">
      <c r="I63" s="9"/>
      <c r="J63" s="9"/>
      <c r="K63" s="9"/>
      <c r="L63" s="8"/>
      <c r="M63" s="9"/>
      <c r="N63" s="9"/>
      <c r="O63" s="9"/>
      <c r="P63" s="9"/>
      <c r="Q63" s="9"/>
      <c r="X63" s="1"/>
    </row>
    <row r="64" spans="1:24" x14ac:dyDescent="0.25">
      <c r="I64" s="9"/>
      <c r="J64" s="9"/>
      <c r="K64" s="9"/>
      <c r="L64" s="8"/>
      <c r="M64" s="9"/>
      <c r="N64" s="9"/>
      <c r="O64" s="9"/>
      <c r="P64" s="9"/>
      <c r="Q64" s="9"/>
      <c r="X64" s="1"/>
    </row>
    <row r="65" spans="9:24" x14ac:dyDescent="0.25">
      <c r="I65" s="9"/>
      <c r="J65" s="9"/>
      <c r="K65" s="9"/>
      <c r="L65" s="8"/>
      <c r="M65" s="9"/>
      <c r="N65" s="9"/>
      <c r="O65" s="9"/>
      <c r="P65" s="9"/>
      <c r="Q65" s="9"/>
      <c r="X65" s="1"/>
    </row>
    <row r="66" spans="9:24" x14ac:dyDescent="0.25">
      <c r="I66" s="9"/>
      <c r="J66" s="9"/>
      <c r="K66" s="9"/>
      <c r="L66" s="8"/>
      <c r="M66" s="9"/>
      <c r="N66" s="9"/>
      <c r="O66" s="9"/>
      <c r="P66" s="9"/>
      <c r="Q66" s="9"/>
      <c r="X66" s="1"/>
    </row>
    <row r="67" spans="9:24" x14ac:dyDescent="0.25">
      <c r="I67" s="9"/>
      <c r="J67" s="9"/>
      <c r="K67" s="9"/>
      <c r="L67" s="8"/>
      <c r="M67" s="9"/>
      <c r="N67" s="9"/>
      <c r="O67" s="9"/>
      <c r="P67" s="9"/>
      <c r="Q67" s="9"/>
      <c r="X67" s="1"/>
    </row>
    <row r="68" spans="9:24" x14ac:dyDescent="0.25">
      <c r="I68" s="9"/>
      <c r="J68" s="9"/>
      <c r="K68" s="9"/>
      <c r="L68" s="8"/>
      <c r="M68" s="9"/>
      <c r="N68" s="9"/>
      <c r="O68" s="9"/>
      <c r="P68" s="9"/>
      <c r="Q68" s="9"/>
      <c r="X68" s="1"/>
    </row>
    <row r="69" spans="9:24" x14ac:dyDescent="0.25">
      <c r="I69" s="9"/>
      <c r="J69" s="9"/>
      <c r="K69" s="9"/>
      <c r="L69" s="8"/>
      <c r="M69" s="9"/>
      <c r="N69" s="9"/>
      <c r="O69" s="9"/>
      <c r="P69" s="9"/>
      <c r="Q69" s="9"/>
      <c r="X69" s="1"/>
    </row>
    <row r="70" spans="9:24" x14ac:dyDescent="0.25">
      <c r="I70" s="9"/>
      <c r="J70" s="9"/>
      <c r="K70" s="9"/>
      <c r="L70" s="8"/>
      <c r="M70" s="9"/>
      <c r="N70" s="9"/>
      <c r="O70" s="9"/>
      <c r="P70" s="9"/>
      <c r="Q70" s="9"/>
      <c r="X70" s="1"/>
    </row>
    <row r="71" spans="9:24" x14ac:dyDescent="0.25">
      <c r="I71" s="9"/>
      <c r="J71" s="9"/>
      <c r="K71" s="9"/>
      <c r="L71" s="8"/>
      <c r="M71" s="9"/>
      <c r="N71" s="9"/>
      <c r="O71" s="9"/>
      <c r="P71" s="9"/>
      <c r="Q71" s="9"/>
      <c r="X71" s="1"/>
    </row>
    <row r="72" spans="9:24" x14ac:dyDescent="0.25">
      <c r="I72" s="9"/>
      <c r="J72" s="9"/>
      <c r="K72" s="9"/>
      <c r="L72" s="8"/>
      <c r="M72" s="9"/>
      <c r="N72" s="9"/>
      <c r="O72" s="9"/>
      <c r="P72" s="9"/>
      <c r="Q72" s="9"/>
      <c r="X72" s="1"/>
    </row>
    <row r="73" spans="9:24" x14ac:dyDescent="0.25">
      <c r="I73" s="9"/>
      <c r="J73" s="9"/>
      <c r="K73" s="9"/>
      <c r="L73" s="8"/>
      <c r="M73" s="9"/>
      <c r="N73" s="9"/>
      <c r="O73" s="9"/>
      <c r="P73" s="9"/>
      <c r="Q73" s="9"/>
      <c r="X73" s="1"/>
    </row>
    <row r="74" spans="9:24" x14ac:dyDescent="0.25">
      <c r="I74" s="9"/>
      <c r="J74" s="9"/>
      <c r="K74" s="9"/>
      <c r="L74" s="8"/>
      <c r="M74" s="9"/>
      <c r="N74" s="9"/>
      <c r="O74" s="9"/>
      <c r="P74" s="9"/>
      <c r="Q74" s="9"/>
      <c r="X74" s="1"/>
    </row>
    <row r="75" spans="9:24" x14ac:dyDescent="0.25">
      <c r="I75" s="9"/>
      <c r="J75" s="9"/>
      <c r="K75" s="9"/>
      <c r="L75" s="8"/>
      <c r="M75" s="9"/>
      <c r="N75" s="9"/>
      <c r="O75" s="9"/>
      <c r="P75" s="9"/>
      <c r="Q75" s="9"/>
      <c r="X75" s="1"/>
    </row>
    <row r="76" spans="9:24" x14ac:dyDescent="0.25">
      <c r="I76" s="9"/>
      <c r="J76" s="9"/>
      <c r="K76" s="9"/>
      <c r="L76" s="8"/>
      <c r="M76" s="9"/>
      <c r="N76" s="9"/>
      <c r="O76" s="9"/>
      <c r="P76" s="9"/>
      <c r="Q76" s="9"/>
      <c r="X76" s="1"/>
    </row>
    <row r="77" spans="9:24" x14ac:dyDescent="0.25">
      <c r="I77" s="9"/>
      <c r="J77" s="9"/>
      <c r="K77" s="9"/>
      <c r="L77" s="8"/>
      <c r="M77" s="9"/>
      <c r="N77" s="9"/>
      <c r="O77" s="9"/>
      <c r="P77" s="9"/>
      <c r="Q77" s="9"/>
      <c r="X77" s="1"/>
    </row>
    <row r="78" spans="9:24" x14ac:dyDescent="0.25">
      <c r="I78" s="9"/>
      <c r="J78" s="9"/>
      <c r="K78" s="9"/>
      <c r="L78" s="8"/>
      <c r="M78" s="9"/>
      <c r="N78" s="9"/>
      <c r="O78" s="9"/>
      <c r="P78" s="9"/>
      <c r="Q78" s="9"/>
      <c r="X78" s="1"/>
    </row>
    <row r="79" spans="9:24" x14ac:dyDescent="0.25">
      <c r="I79" s="9"/>
      <c r="J79" s="9"/>
      <c r="K79" s="9"/>
      <c r="L79" s="8"/>
      <c r="M79" s="9"/>
      <c r="N79" s="9"/>
      <c r="O79" s="9"/>
      <c r="P79" s="9"/>
      <c r="Q79" s="9"/>
      <c r="X79" s="1"/>
    </row>
    <row r="80" spans="9:24" x14ac:dyDescent="0.25">
      <c r="I80" s="9"/>
      <c r="J80" s="9"/>
      <c r="K80" s="9"/>
      <c r="L80" s="8"/>
      <c r="M80" s="9"/>
      <c r="N80" s="9"/>
      <c r="O80" s="9"/>
      <c r="P80" s="9"/>
      <c r="Q80" s="9"/>
      <c r="X80" s="1"/>
    </row>
    <row r="81" spans="9:24" x14ac:dyDescent="0.25">
      <c r="I81" s="9"/>
      <c r="J81" s="9"/>
      <c r="K81" s="9"/>
      <c r="L81" s="8"/>
      <c r="M81" s="9"/>
      <c r="N81" s="9"/>
      <c r="O81" s="9"/>
      <c r="P81" s="9"/>
      <c r="Q81" s="9"/>
      <c r="X81" s="1"/>
    </row>
    <row r="82" spans="9:24" x14ac:dyDescent="0.25">
      <c r="I82" s="9"/>
      <c r="J82" s="9"/>
      <c r="K82" s="9"/>
      <c r="L82" s="8"/>
      <c r="M82" s="9"/>
      <c r="N82" s="9"/>
      <c r="O82" s="9"/>
      <c r="P82" s="9"/>
      <c r="Q82" s="9"/>
      <c r="X82" s="1"/>
    </row>
    <row r="83" spans="9:24" x14ac:dyDescent="0.25">
      <c r="I83" s="9"/>
      <c r="J83" s="9"/>
      <c r="K83" s="9"/>
      <c r="L83" s="8"/>
      <c r="M83" s="9"/>
      <c r="N83" s="9"/>
      <c r="O83" s="9"/>
      <c r="P83" s="9"/>
      <c r="Q83" s="9"/>
      <c r="X83" s="1"/>
    </row>
    <row r="84" spans="9:24" x14ac:dyDescent="0.25">
      <c r="I84" s="9"/>
      <c r="J84" s="9"/>
      <c r="K84" s="9"/>
      <c r="L84" s="8"/>
      <c r="M84" s="9"/>
      <c r="N84" s="9"/>
      <c r="O84" s="9"/>
      <c r="P84" s="9"/>
      <c r="Q84" s="9"/>
      <c r="X84" s="1"/>
    </row>
    <row r="85" spans="9:24" x14ac:dyDescent="0.25">
      <c r="I85" s="9"/>
      <c r="J85" s="9"/>
      <c r="K85" s="9"/>
      <c r="L85" s="8"/>
      <c r="M85" s="9"/>
      <c r="N85" s="9"/>
      <c r="O85" s="9"/>
      <c r="P85" s="9"/>
      <c r="Q85" s="9"/>
      <c r="X85" s="1"/>
    </row>
    <row r="86" spans="9:24" x14ac:dyDescent="0.25">
      <c r="I86" s="9"/>
      <c r="J86" s="9"/>
      <c r="K86" s="9"/>
      <c r="L86" s="8"/>
      <c r="M86" s="9"/>
      <c r="N86" s="9"/>
      <c r="O86" s="9"/>
      <c r="P86" s="9"/>
      <c r="Q86" s="9"/>
      <c r="X86" s="1"/>
    </row>
    <row r="87" spans="9:24" x14ac:dyDescent="0.25">
      <c r="I87" s="9"/>
      <c r="J87" s="9"/>
      <c r="K87" s="9"/>
      <c r="L87" s="8"/>
      <c r="M87" s="9"/>
      <c r="N87" s="9"/>
      <c r="O87" s="9"/>
      <c r="P87" s="9"/>
      <c r="Q87" s="9"/>
      <c r="X87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Lucie</dc:creator>
  <cp:lastModifiedBy>Egererová Eva</cp:lastModifiedBy>
  <dcterms:created xsi:type="dcterms:W3CDTF">2023-07-19T11:47:49Z</dcterms:created>
  <dcterms:modified xsi:type="dcterms:W3CDTF">2025-09-03T07:50:19Z</dcterms:modified>
</cp:coreProperties>
</file>